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2"/>
  <workbookPr filterPrivacy="1" showInkAnnotation="0" hidePivotFieldList="1"/>
  <xr:revisionPtr revIDLastSave="0" documentId="8_{179E7004-66AA-0644-8DA4-ACD46A62C1C3}" xr6:coauthVersionLast="47" xr6:coauthVersionMax="47" xr10:uidLastSave="{00000000-0000-0000-0000-000000000000}"/>
  <bookViews>
    <workbookView xWindow="2860" yWindow="500" windowWidth="37760" windowHeight="27020" tabRatio="826" xr2:uid="{00000000-000D-0000-FFFF-FFFF00000000}"/>
  </bookViews>
  <sheets>
    <sheet name="Bryllupsbudsjett" sheetId="3" r:id="rId1"/>
  </sheets>
  <definedNames>
    <definedName name="_xlnm.Print_Area" localSheetId="0">Bryllupsbudsjett!$A:$K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3" l="1"/>
  <c r="P8" i="3"/>
  <c r="Q8" i="3" s="1"/>
  <c r="O9" i="3"/>
  <c r="P9" i="3"/>
  <c r="Q9" i="3" s="1"/>
  <c r="O10" i="3"/>
  <c r="P10" i="3"/>
  <c r="Q10" i="3" s="1"/>
  <c r="O11" i="3"/>
  <c r="P11" i="3"/>
  <c r="Q11" i="3" s="1"/>
  <c r="O12" i="3"/>
  <c r="P12" i="3"/>
  <c r="Q12" i="3" s="1"/>
  <c r="O13" i="3"/>
  <c r="P13" i="3"/>
  <c r="Q13" i="3" s="1"/>
  <c r="O14" i="3"/>
  <c r="P14" i="3"/>
  <c r="Q14" i="3" s="1"/>
  <c r="O15" i="3"/>
  <c r="P15" i="3"/>
  <c r="Q15" i="3" s="1"/>
  <c r="O16" i="3"/>
  <c r="P16" i="3"/>
  <c r="Q16" i="3" s="1"/>
  <c r="C56" i="3"/>
  <c r="D30" i="3"/>
  <c r="P7" i="3" s="1"/>
  <c r="Q7" i="3" s="1"/>
  <c r="I28" i="3"/>
  <c r="D36" i="3"/>
  <c r="I36" i="3"/>
  <c r="D43" i="3"/>
  <c r="I45" i="3"/>
  <c r="D56" i="3"/>
  <c r="I56" i="3"/>
  <c r="I64" i="3"/>
  <c r="D66" i="3"/>
  <c r="C30" i="3"/>
  <c r="O7" i="3" s="1"/>
  <c r="H28" i="3"/>
  <c r="C36" i="3"/>
  <c r="H36" i="3"/>
  <c r="C43" i="3"/>
  <c r="H45" i="3"/>
  <c r="H56" i="3"/>
  <c r="H64" i="3"/>
  <c r="C66" i="3"/>
  <c r="J26" i="3"/>
  <c r="E61" i="3"/>
  <c r="E62" i="3"/>
  <c r="E63" i="3"/>
  <c r="E64" i="3"/>
  <c r="E65" i="3"/>
  <c r="E60" i="3"/>
  <c r="J61" i="3"/>
  <c r="J62" i="3"/>
  <c r="J63" i="3"/>
  <c r="J60" i="3"/>
  <c r="J50" i="3"/>
  <c r="J51" i="3"/>
  <c r="J52" i="3"/>
  <c r="J53" i="3"/>
  <c r="J54" i="3"/>
  <c r="J55" i="3"/>
  <c r="J49" i="3"/>
  <c r="J33" i="3"/>
  <c r="J34" i="3"/>
  <c r="J35" i="3"/>
  <c r="J32" i="3"/>
  <c r="E23" i="3"/>
  <c r="E24" i="3"/>
  <c r="E25" i="3"/>
  <c r="E26" i="3"/>
  <c r="E27" i="3"/>
  <c r="E28" i="3"/>
  <c r="E29" i="3"/>
  <c r="E22" i="3"/>
  <c r="E35" i="3"/>
  <c r="E34" i="3"/>
  <c r="E36" i="3" s="1"/>
  <c r="J23" i="3"/>
  <c r="J24" i="3"/>
  <c r="J25" i="3"/>
  <c r="J27" i="3"/>
  <c r="J22" i="3"/>
  <c r="E41" i="3"/>
  <c r="E42" i="3"/>
  <c r="E40" i="3"/>
  <c r="J40" i="3"/>
  <c r="J42" i="3"/>
  <c r="J43" i="3"/>
  <c r="J44" i="3"/>
  <c r="J41" i="3"/>
  <c r="E48" i="3"/>
  <c r="E49" i="3"/>
  <c r="E50" i="3"/>
  <c r="E51" i="3"/>
  <c r="E52" i="3"/>
  <c r="E53" i="3"/>
  <c r="E54" i="3"/>
  <c r="E55" i="3"/>
  <c r="E47" i="3"/>
  <c r="M9" i="3" l="1"/>
  <c r="M10" i="3"/>
  <c r="M13" i="3"/>
  <c r="M12" i="3"/>
  <c r="M14" i="3"/>
  <c r="M16" i="3"/>
  <c r="M8" i="3"/>
  <c r="M11" i="3"/>
  <c r="M15" i="3"/>
  <c r="M7" i="3"/>
  <c r="J64" i="3"/>
  <c r="J56" i="3"/>
  <c r="E43" i="3"/>
  <c r="J45" i="3"/>
  <c r="J28" i="3"/>
  <c r="E30" i="3"/>
  <c r="E66" i="3"/>
  <c r="E56" i="3"/>
  <c r="J36" i="3"/>
  <c r="C11" i="3" l="1"/>
  <c r="D10" i="3"/>
  <c r="D15" i="3"/>
  <c r="C12" i="3"/>
  <c r="D13" i="3"/>
  <c r="D7" i="3"/>
  <c r="C13" i="3"/>
  <c r="D9" i="3"/>
  <c r="C14" i="3"/>
  <c r="D12" i="3"/>
  <c r="C7" i="3"/>
  <c r="C15" i="3"/>
  <c r="C8" i="3"/>
  <c r="C16" i="3"/>
  <c r="D16" i="3"/>
  <c r="C9" i="3"/>
  <c r="D8" i="3"/>
  <c r="C10" i="3"/>
  <c r="D14" i="3"/>
  <c r="D11" i="3"/>
  <c r="E9" i="3" l="1"/>
  <c r="E10" i="3"/>
  <c r="E15" i="3"/>
  <c r="D17" i="3"/>
  <c r="E7" i="3"/>
  <c r="C17" i="3"/>
  <c r="E16" i="3"/>
  <c r="E12" i="3"/>
  <c r="E8" i="3"/>
  <c r="E14" i="3"/>
  <c r="E13" i="3"/>
  <c r="E11" i="3"/>
  <c r="E17" i="3" l="1"/>
</calcChain>
</file>

<file path=xl/sharedStrings.xml><?xml version="1.0" encoding="utf-8"?>
<sst xmlns="http://schemas.openxmlformats.org/spreadsheetml/2006/main" count="137" uniqueCount="85">
  <si>
    <t>Estimated</t>
  </si>
  <si>
    <t>Actual</t>
  </si>
  <si>
    <t>Decorations</t>
  </si>
  <si>
    <t>Flowers</t>
  </si>
  <si>
    <t>Gifts</t>
  </si>
  <si>
    <t>Transportation</t>
  </si>
  <si>
    <t>Reception</t>
  </si>
  <si>
    <t>Photography</t>
  </si>
  <si>
    <t>Apparel</t>
  </si>
  <si>
    <t>Other Expenses</t>
  </si>
  <si>
    <t>Music</t>
  </si>
  <si>
    <t>Over/Under</t>
  </si>
  <si>
    <t>Stationery / Printing</t>
  </si>
  <si>
    <t xml:space="preserve"> </t>
  </si>
  <si>
    <t>Rank</t>
  </si>
  <si>
    <t>Category</t>
  </si>
  <si>
    <t>Ranking Value</t>
  </si>
  <si>
    <t>Ref</t>
  </si>
  <si>
    <t>Ringer og Antrekk</t>
  </si>
  <si>
    <t>Faktisk</t>
  </si>
  <si>
    <t>Gaver</t>
  </si>
  <si>
    <t>Musikk</t>
  </si>
  <si>
    <t>Band/DJ til festen</t>
  </si>
  <si>
    <t>Fest</t>
  </si>
  <si>
    <t>Personal</t>
  </si>
  <si>
    <t>Øvrige kostnader</t>
  </si>
  <si>
    <t>Bryllupskoordinator</t>
  </si>
  <si>
    <t>Transport</t>
  </si>
  <si>
    <t>Levende lys</t>
  </si>
  <si>
    <t>Blomster</t>
  </si>
  <si>
    <t>Buketter</t>
  </si>
  <si>
    <t>Fotografering</t>
  </si>
  <si>
    <t>Videograf</t>
  </si>
  <si>
    <t>Fotoalbum</t>
  </si>
  <si>
    <t>Save-the-date-kort</t>
  </si>
  <si>
    <t>Kirkeprogram</t>
  </si>
  <si>
    <t>Festprogram</t>
  </si>
  <si>
    <t>Parkering</t>
  </si>
  <si>
    <t>Taxi</t>
  </si>
  <si>
    <t>Totalt for transport</t>
  </si>
  <si>
    <t>Forlovelsesring</t>
  </si>
  <si>
    <t>Brudekjole</t>
  </si>
  <si>
    <t>Smykker</t>
  </si>
  <si>
    <t>Sko</t>
  </si>
  <si>
    <t>Anslået</t>
  </si>
  <si>
    <t>Dekorationer</t>
  </si>
  <si>
    <t>Musik</t>
  </si>
  <si>
    <t>Opsummering af faktiske omkostninger</t>
  </si>
  <si>
    <t>Øvrige omkostninger</t>
  </si>
  <si>
    <t>Oversigt</t>
  </si>
  <si>
    <t>Ringe og tøj</t>
  </si>
  <si>
    <t>Tryksager</t>
  </si>
  <si>
    <t>Total budget</t>
  </si>
  <si>
    <t>Vielsesringe</t>
  </si>
  <si>
    <t>Brudgommens tøj</t>
  </si>
  <si>
    <t>Slør, accessoirer</t>
  </si>
  <si>
    <t>Totalt</t>
  </si>
  <si>
    <t>Andre gaver</t>
  </si>
  <si>
    <t>Gaver til gæsterne</t>
  </si>
  <si>
    <t>Musikere til brylluppet</t>
  </si>
  <si>
    <t>Øvrigt</t>
  </si>
  <si>
    <t>Dekorationer i kirken</t>
  </si>
  <si>
    <t>Leje af lokaler</t>
  </si>
  <si>
    <t>Borde og stole</t>
  </si>
  <si>
    <t xml:space="preserve">Mad </t>
  </si>
  <si>
    <t>Drikkevarer</t>
  </si>
  <si>
    <t>Borddækning</t>
  </si>
  <si>
    <t>Kage</t>
  </si>
  <si>
    <t>Snacks og forfriskninger</t>
  </si>
  <si>
    <t>Vielsesforretter</t>
  </si>
  <si>
    <t>Kirke/bryllupssted</t>
  </si>
  <si>
    <t>Hotelværelse</t>
  </si>
  <si>
    <t>Polterabend</t>
  </si>
  <si>
    <t>Skilte</t>
  </si>
  <si>
    <t>Anden belysning</t>
  </si>
  <si>
    <t>Balloner</t>
  </si>
  <si>
    <t>Knaphulsblomst</t>
  </si>
  <si>
    <t>Blomsterportal</t>
  </si>
  <si>
    <t>Øvrige blomsterdekorationer</t>
  </si>
  <si>
    <t>Portrætbilleder</t>
  </si>
  <si>
    <t>Situationsbilleder</t>
  </si>
  <si>
    <t>Invitationer</t>
  </si>
  <si>
    <t>Menuer</t>
  </si>
  <si>
    <t>Gæstebog</t>
  </si>
  <si>
    <t>Leje af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</si>
</sst>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quot;#,##0.00_);[Red]\(&quot;$&quot;#,##0.00\)"/>
    <numFmt numFmtId="165" formatCode="&quot;$&quot;#,##0.00"/>
    <numFmt numFmtId="166" formatCode="0.0000"/>
    <numFmt numFmtId="167" formatCode="#,##0\ &quot;kr&quot;"/>
  </numFmts>
  <fonts count="8" x14ac:knownFonts="1">
    <font>
      <sz val="10"/>
      <name val="Arial"/>
    </font>
    <font>
      <sz val="11"/>
      <color theme="1" tint="0.14999847407452621"/>
      <name val="Century Gothic"/>
      <family val="1"/>
      <scheme val="minor"/>
    </font>
    <font>
      <sz val="11"/>
      <name val="Century Gothic"/>
      <family val="1"/>
      <scheme val="minor"/>
    </font>
    <font>
      <b/>
      <sz val="11"/>
      <color theme="1" tint="0.14999847407452621"/>
      <name val="Century Gothic"/>
      <family val="1"/>
      <scheme val="minor"/>
    </font>
    <font>
      <sz val="11"/>
      <color theme="1" tint="0.249977111117893"/>
      <name val="Century Gothic"/>
      <family val="1"/>
      <scheme val="minor"/>
    </font>
    <font>
      <sz val="11"/>
      <color theme="0"/>
      <name val="Century Gothic"/>
      <family val="1"/>
      <scheme val="minor"/>
    </font>
    <font>
      <sz val="14"/>
      <color theme="4" tint="-0.249977111117893"/>
      <name val="Century Gothic"/>
      <family val="1"/>
      <scheme val="minor"/>
    </font>
    <font>
      <sz val="11"/>
      <color theme="1" tint="0.14999847407452621"/>
      <name val="Century Gothic"/>
      <family val="1"/>
      <scheme val="minor"/>
    </font>
  </fonts>
  <fills count="4">
    <fill>
      <patternFill patternType="none"/>
    </fill>
    <fill>
      <patternFill patternType="gray125"/>
    </fill>
    <fill>
      <patternFill patternType="solid">
        <fgColor theme="4" tint="0.59999389629810485"/>
        <bgColor indexed="64"/>
      </patternFill>
    </fill>
    <fill>
      <patternFill patternType="solid">
        <fgColor theme="8" tint="0.59999389629810485"/>
        <bgColor indexed="64"/>
      </patternFill>
    </fill>
  </fills>
  <borders count="1">
    <border>
      <left/>
      <right/>
      <top/>
      <bottom/>
      <diagonal/>
    </border>
  </borders>
  <cellStyleXfs count="1">
    <xf numFmtId="0" fontId="0" fillId="0" borderId="0"/>
  </cellStyleXfs>
  <cellXfs count="47">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indent="1"/>
    </xf>
    <xf numFmtId="165" fontId="1" fillId="0" borderId="0" xfId="0" applyNumberFormat="1" applyFont="1" applyAlignment="1">
      <alignment horizontal="center" vertical="center"/>
    </xf>
    <xf numFmtId="0" fontId="2" fillId="0" borderId="0" xfId="0" applyFont="1"/>
    <xf numFmtId="0" fontId="4" fillId="0" borderId="0" xfId="0" applyFont="1" applyAlignment="1">
      <alignment horizontal="left" indent="1"/>
    </xf>
    <xf numFmtId="165"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indent="1"/>
    </xf>
    <xf numFmtId="165" fontId="4" fillId="0" borderId="0" xfId="0" applyNumberFormat="1"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indent="1"/>
    </xf>
    <xf numFmtId="165" fontId="3"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textRotation="68"/>
    </xf>
    <xf numFmtId="164" fontId="1" fillId="0" borderId="0" xfId="0" applyNumberFormat="1" applyFont="1" applyAlignment="1">
      <alignment horizontal="center" vertical="center"/>
    </xf>
    <xf numFmtId="0" fontId="5" fillId="0" borderId="0" xfId="0" applyFont="1" applyAlignment="1">
      <alignment horizontal="left" vertical="center" indent="1"/>
    </xf>
    <xf numFmtId="165"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5" fillId="0" borderId="0" xfId="0" applyFont="1"/>
    <xf numFmtId="2" fontId="5" fillId="0" borderId="0" xfId="0" applyNumberFormat="1" applyFont="1" applyAlignment="1">
      <alignment horizontal="center" vertical="center"/>
    </xf>
    <xf numFmtId="166" fontId="5" fillId="0" borderId="0" xfId="0" applyNumberFormat="1" applyFont="1" applyAlignment="1">
      <alignment horizontal="center" vertical="center"/>
    </xf>
    <xf numFmtId="0" fontId="1" fillId="2" borderId="0" xfId="0" applyFont="1" applyFill="1" applyAlignment="1">
      <alignment vertical="center"/>
    </xf>
    <xf numFmtId="0" fontId="1" fillId="2" borderId="0" xfId="0" applyFont="1" applyFill="1" applyAlignment="1">
      <alignment horizontal="center" vertical="center" textRotation="68"/>
    </xf>
    <xf numFmtId="0" fontId="1" fillId="2" borderId="0" xfId="0" applyFont="1" applyFill="1" applyAlignment="1">
      <alignment horizontal="left" vertical="center" indent="1"/>
    </xf>
    <xf numFmtId="165" fontId="1" fillId="2" borderId="0" xfId="0" applyNumberFormat="1" applyFont="1" applyFill="1" applyAlignment="1">
      <alignment horizontal="center" vertical="center"/>
    </xf>
    <xf numFmtId="0" fontId="1" fillId="2" borderId="0" xfId="0" applyFont="1" applyFill="1" applyAlignment="1">
      <alignment horizontal="center" vertical="center"/>
    </xf>
    <xf numFmtId="167" fontId="7" fillId="0" borderId="0" xfId="0" applyNumberFormat="1" applyFont="1" applyAlignment="1">
      <alignment horizontal="center" vertical="center"/>
    </xf>
    <xf numFmtId="167" fontId="1" fillId="0" borderId="0" xfId="0" applyNumberFormat="1" applyFont="1" applyAlignment="1">
      <alignment horizontal="center" vertical="center"/>
    </xf>
    <xf numFmtId="167" fontId="1" fillId="0" borderId="0" xfId="0" applyNumberFormat="1" applyFont="1" applyAlignment="1">
      <alignment vertical="center"/>
    </xf>
    <xf numFmtId="167" fontId="1" fillId="2" borderId="0" xfId="0" applyNumberFormat="1" applyFont="1" applyFill="1" applyAlignment="1">
      <alignment vertical="center"/>
    </xf>
    <xf numFmtId="167" fontId="5" fillId="0" borderId="0" xfId="0" applyNumberFormat="1" applyFont="1" applyAlignment="1">
      <alignment horizontal="center" vertical="center"/>
    </xf>
    <xf numFmtId="0" fontId="1" fillId="3" borderId="0" xfId="0" applyFont="1" applyFill="1" applyAlignment="1">
      <alignment horizontal="left" vertical="center" indent="1"/>
    </xf>
    <xf numFmtId="167" fontId="7" fillId="3" borderId="0" xfId="0" applyNumberFormat="1" applyFont="1" applyFill="1" applyAlignment="1">
      <alignment horizontal="center" vertical="center"/>
    </xf>
    <xf numFmtId="165" fontId="1" fillId="3" borderId="0" xfId="0" applyNumberFormat="1" applyFont="1" applyFill="1" applyAlignment="1">
      <alignment horizontal="center" vertical="center"/>
    </xf>
    <xf numFmtId="167" fontId="1" fillId="3" borderId="0" xfId="0" applyNumberFormat="1" applyFont="1" applyFill="1" applyAlignment="1">
      <alignment horizontal="center" vertical="center"/>
    </xf>
    <xf numFmtId="164" fontId="1" fillId="3" borderId="0" xfId="0" applyNumberFormat="1" applyFont="1" applyFill="1" applyAlignment="1">
      <alignment horizontal="center" vertical="center"/>
    </xf>
    <xf numFmtId="0" fontId="1" fillId="0" borderId="0" xfId="0" applyFont="1" applyAlignment="1">
      <alignment horizontal="center" vertical="center" wrapText="1"/>
    </xf>
    <xf numFmtId="167" fontId="1" fillId="0" borderId="0" xfId="0" applyNumberFormat="1" applyFont="1" applyAlignment="1">
      <alignment horizontal="center" vertical="center" wrapText="1"/>
    </xf>
    <xf numFmtId="0" fontId="1" fillId="0" borderId="0" xfId="0" applyFont="1" applyAlignment="1">
      <alignment horizontal="center" vertical="center"/>
    </xf>
    <xf numFmtId="167" fontId="1" fillId="0" borderId="0" xfId="0" applyNumberFormat="1" applyFont="1" applyAlignment="1">
      <alignment horizontal="center" vertical="center"/>
    </xf>
    <xf numFmtId="0" fontId="3" fillId="0" borderId="0" xfId="0" applyFont="1" applyAlignment="1">
      <alignment horizontal="center" vertical="center"/>
    </xf>
    <xf numFmtId="167" fontId="3" fillId="0" borderId="0" xfId="0" applyNumberFormat="1" applyFont="1" applyAlignment="1">
      <alignment horizontal="center" vertical="center"/>
    </xf>
    <xf numFmtId="164" fontId="3" fillId="0" borderId="0" xfId="0" applyNumberFormat="1" applyFont="1" applyAlignment="1">
      <alignment horizontal="center" vertical="center"/>
    </xf>
  </cellXfs>
  <cellStyles count="1">
    <cellStyle name="Normal" xfId="0" builtinId="0"/>
  </cellStyles>
  <dxfs count="126">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color rgb="FFFF0000"/>
      </font>
      <fill>
        <patternFill>
          <bgColor rgb="FFFF0000"/>
        </patternFill>
      </fill>
    </dxf>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numFmt numFmtId="167" formatCode="#,##0\ &quot;kr&quot;"/>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numFmt numFmtId="167" formatCode="#,##0\ &quot;kr&quot;"/>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4" formatCode="&quot;$&quot;#,##0.00_);[Red]\(&quot;$&quot;#,##0.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left" vertical="center" textRotation="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4" formatCode="&quot;$&quot;#,##0.00_);[Red]\(&quot;$&quot;#,##0.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left" vertical="center" textRotation="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4" formatCode="&quot;$&quot;#,##0.00_);[Red]\(&quot;$&quot;#,##0.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left" vertical="center" textRotation="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4" formatCode="&quot;$&quot;#,##0.00_);[Red]\(&quot;$&quot;#,##0.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left" vertical="center" textRotation="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4" formatCode="&quot;$&quot;#,##0.00_);[Red]\(&quot;$&quot;#,##0.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left" vertical="center" textRotation="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4" formatCode="&quot;$&quot;#,##0.00_);[Red]\(&quot;$&quot;#,##0.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left" vertical="center" textRotation="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4" formatCode="&quot;$&quot;#,##0.00_);[Red]\(&quot;$&quot;#,##0.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left" vertical="center" textRotation="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4" formatCode="&quot;$&quot;#,##0.00_);[Red]\(&quot;$&quot;#,##0.00\)"/>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4" formatCode="&quot;$&quot;#,##0.00_);[Red]\(&quot;$&quot;#,##0.00\)"/>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left" vertical="center" textRotation="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numFmt numFmtId="164" formatCode="&quot;$&quot;#,##0.00_);[Red]\(&quot;$&quot;#,##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strike val="0"/>
        <outline val="0"/>
        <shadow val="0"/>
        <u val="none"/>
        <vertAlign val="baseline"/>
        <sz val="11"/>
        <color theme="1" tint="0.14999847407452621"/>
        <name val="Century Gothic"/>
        <scheme val="minor"/>
      </font>
      <numFmt numFmtId="167" formatCode="#,##0\ &quot;kr&quot;"/>
      <alignment horizontal="center" vertical="center" indent="0" justifyLastLine="0" shrinkToFit="0" readingOrder="0"/>
    </dxf>
    <dxf>
      <font>
        <strike val="0"/>
        <outline val="0"/>
        <shadow val="0"/>
        <u val="none"/>
        <vertAlign val="baseline"/>
        <sz val="11"/>
        <color theme="1" tint="0.14999847407452621"/>
        <name val="Century Gothic"/>
        <scheme val="minor"/>
      </font>
      <alignment horizontal="left" vertical="center" textRotation="0" indent="1" justifyLastLine="0" shrinkToFit="0" readingOrder="0"/>
    </dxf>
    <dxf>
      <font>
        <strike val="0"/>
        <outline val="0"/>
        <shadow val="0"/>
        <u val="none"/>
        <vertAlign val="baseline"/>
        <sz val="11"/>
        <color theme="1" tint="0.14999847407452621"/>
        <name val="Century Gothic"/>
        <scheme val="minor"/>
      </font>
      <alignment horizontal="center" vertical="center" wrapText="0" indent="0"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5" formatCode="&quot;$&quot;#,##0.00"/>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entury Gothic"/>
        <scheme val="minor"/>
      </font>
      <numFmt numFmtId="167" formatCode="#,##0\ &quot;kr&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entury Gothic"/>
        <family val="1"/>
        <scheme val="minor"/>
      </font>
      <numFmt numFmtId="167" formatCode="#,##0\ &quot;kr&quot;"/>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entury Gothic"/>
        <scheme val="minor"/>
      </font>
      <numFmt numFmtId="167" formatCode="#,##0\ &quot;kr&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tint="0.14999847407452621"/>
        <name val="Century Gothic"/>
        <family val="1"/>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tint="0.14999847407452621"/>
        <name val="Century Gothic"/>
        <scheme val="minor"/>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11"/>
        <color theme="1" tint="0.14999847407452621"/>
        <name val="Century Gothic"/>
        <scheme val="minor"/>
      </font>
      <alignment horizontal="center" vertical="center" indent="0" justifyLastLine="0" shrinkToFit="0" readingOrder="0"/>
    </dxf>
    <dxf>
      <font>
        <strike val="0"/>
        <outline val="0"/>
        <shadow val="0"/>
        <u val="none"/>
        <vertAlign val="baseline"/>
        <sz val="11"/>
        <color theme="1" tint="0.14999847407452621"/>
        <name val="Century Gothic"/>
        <scheme val="minor"/>
      </font>
      <fill>
        <patternFill patternType="none">
          <fgColor indexed="64"/>
          <bgColor auto="1"/>
        </patternFill>
      </fill>
      <alignment horizontal="center" vertical="center" indent="0" justifyLastLine="0" shrinkToFit="0" readingOrder="0"/>
    </dxf>
    <dxf>
      <font>
        <strike val="0"/>
        <outline val="0"/>
        <shadow val="0"/>
        <u val="none"/>
        <vertAlign val="baseline"/>
        <sz val="11"/>
        <color theme="0"/>
        <name val="Century Gothic"/>
        <scheme val="minor"/>
      </font>
      <alignment horizontal="center" vertical="center" indent="0" justifyLastLine="0" shrinkToFit="0" readingOrder="0"/>
    </dxf>
    <dxf>
      <fill>
        <patternFill patternType="solid">
          <fgColor theme="6" tint="0.79998168889431442"/>
          <bgColor theme="6" tint="0.79998168889431442"/>
        </patternFill>
      </fill>
    </dxf>
    <dxf>
      <fill>
        <patternFill patternType="solid">
          <fgColor theme="6" tint="0.79995117038483843"/>
          <bgColor theme="8"/>
        </patternFill>
      </fill>
    </dxf>
    <dxf>
      <font>
        <b/>
        <color theme="6" tint="-0.249977111117893"/>
      </font>
    </dxf>
    <dxf>
      <font>
        <b/>
        <color theme="6" tint="-0.249977111117893"/>
      </font>
    </dxf>
    <dxf>
      <font>
        <b val="0"/>
        <i val="0"/>
        <color theme="6" tint="-0.249977111117893"/>
      </font>
      <fill>
        <patternFill patternType="none">
          <bgColor auto="1"/>
        </patternFill>
      </fill>
      <border>
        <top style="thin">
          <color theme="8" tint="-9.9948118533890809E-2"/>
        </top>
        <bottom/>
      </border>
    </dxf>
    <dxf>
      <font>
        <b val="0"/>
        <i val="0"/>
        <color theme="6" tint="-0.249977111117893"/>
      </font>
      <fill>
        <patternFill>
          <bgColor theme="4"/>
        </patternFill>
      </fill>
      <border>
        <top style="thick">
          <color theme="4"/>
        </top>
        <bottom style="thin">
          <color theme="4"/>
        </bottom>
      </border>
    </dxf>
    <dxf>
      <font>
        <color theme="6" tint="-0.249977111117893"/>
      </font>
      <border diagonalUp="0" diagonalDown="0">
        <left/>
        <right/>
        <top/>
        <bottom/>
        <vertical/>
        <horizontal/>
      </border>
    </dxf>
  </dxfs>
  <tableStyles count="1" defaultTableStyle="TableStyleMedium2" defaultPivotStyle="PivotStyleLight16">
    <tableStyle name="TableStyleLight4 2" pivot="0" count="7" xr9:uid="{00000000-0011-0000-FFFF-FFFF00000000}">
      <tableStyleElement type="wholeTable" dxfId="125"/>
      <tableStyleElement type="headerRow" dxfId="124"/>
      <tableStyleElement type="totalRow" dxfId="123"/>
      <tableStyleElement type="firstColumn" dxfId="122"/>
      <tableStyleElement type="lastColumn" dxfId="121"/>
      <tableStyleElement type="firstRowStripe" dxfId="120"/>
      <tableStyleElement type="firstColumnStripe" dxfId="11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EAEAEA"/>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37D8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4D1"/>
      <color rgb="FFFFF9E7"/>
      <color rgb="FF75BDA7"/>
      <color rgb="FFC5AC84"/>
      <color rgb="FF3034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985639588173211"/>
          <c:y val="3.2751669624672269E-2"/>
          <c:w val="0.76203249177744936"/>
          <c:h val="0.95593221755690083"/>
        </c:manualLayout>
      </c:layout>
      <c:barChart>
        <c:barDir val="bar"/>
        <c:grouping val="clustered"/>
        <c:varyColors val="0"/>
        <c:ser>
          <c:idx val="0"/>
          <c:order val="0"/>
          <c:tx>
            <c:strRef>
              <c:f>Bryllupsbudsjett!$D$6</c:f>
              <c:strCache>
                <c:ptCount val="1"/>
                <c:pt idx="0">
                  <c:v>Faktisk</c:v>
                </c:pt>
              </c:strCache>
            </c:strRef>
          </c:tx>
          <c:spPr>
            <a:solidFill>
              <a:schemeClr val="accent1"/>
            </a:solidFill>
            <a:ln>
              <a:noFill/>
            </a:ln>
            <a:effectLst/>
          </c:spPr>
          <c:invertIfNegative val="0"/>
          <c:cat>
            <c:strRef>
              <c:f>Bryllupsbudsjett!$B$7:$B$16</c:f>
              <c:strCache>
                <c:ptCount val="10"/>
                <c:pt idx="0">
                  <c:v>Fest</c:v>
                </c:pt>
                <c:pt idx="1">
                  <c:v>Ringe og tøj</c:v>
                </c:pt>
                <c:pt idx="2">
                  <c:v>Fotografering</c:v>
                </c:pt>
                <c:pt idx="3">
                  <c:v>Dekorationer</c:v>
                </c:pt>
                <c:pt idx="4">
                  <c:v>Transport</c:v>
                </c:pt>
                <c:pt idx="5">
                  <c:v>Musik</c:v>
                </c:pt>
                <c:pt idx="6">
                  <c:v>Gaver</c:v>
                </c:pt>
                <c:pt idx="7">
                  <c:v>Blomster</c:v>
                </c:pt>
                <c:pt idx="8">
                  <c:v>Tryksager</c:v>
                </c:pt>
                <c:pt idx="9">
                  <c:v>Øvrige omkostninger</c:v>
                </c:pt>
              </c:strCache>
            </c:strRef>
          </c:cat>
          <c:val>
            <c:numRef>
              <c:f>Bryllupsbudsjett!$D$7:$D$16</c:f>
              <c:numCache>
                <c:formatCode>#\ ##0\ "kr"</c:formatCode>
                <c:ptCount val="10"/>
                <c:pt idx="0">
                  <c:v>8000</c:v>
                </c:pt>
                <c:pt idx="1">
                  <c:v>5300</c:v>
                </c:pt>
                <c:pt idx="2">
                  <c:v>2950</c:v>
                </c:pt>
                <c:pt idx="3">
                  <c:v>2300</c:v>
                </c:pt>
                <c:pt idx="4">
                  <c:v>1400</c:v>
                </c:pt>
                <c:pt idx="5">
                  <c:v>1250</c:v>
                </c:pt>
                <c:pt idx="6">
                  <c:v>1100</c:v>
                </c:pt>
                <c:pt idx="7">
                  <c:v>800</c:v>
                </c:pt>
                <c:pt idx="8">
                  <c:v>400</c:v>
                </c:pt>
                <c:pt idx="9">
                  <c:v>300</c:v>
                </c:pt>
              </c:numCache>
            </c:numRef>
          </c:val>
          <c:extLst>
            <c:ext xmlns:c16="http://schemas.microsoft.com/office/drawing/2014/chart" uri="{C3380CC4-5D6E-409C-BE32-E72D297353CC}">
              <c16:uniqueId val="{00000000-ABF9-4AD2-931B-79DD782E1D0E}"/>
            </c:ext>
          </c:extLst>
        </c:ser>
        <c:dLbls>
          <c:showLegendKey val="0"/>
          <c:showVal val="0"/>
          <c:showCatName val="0"/>
          <c:showSerName val="0"/>
          <c:showPercent val="0"/>
          <c:showBubbleSize val="0"/>
        </c:dLbls>
        <c:gapWidth val="100"/>
        <c:axId val="462963168"/>
        <c:axId val="462958904"/>
      </c:barChart>
      <c:catAx>
        <c:axId val="4629631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v-SE"/>
          </a:p>
        </c:txPr>
        <c:crossAx val="462958904"/>
        <c:crosses val="autoZero"/>
        <c:auto val="1"/>
        <c:lblAlgn val="ctr"/>
        <c:lblOffset val="100"/>
        <c:noMultiLvlLbl val="0"/>
      </c:catAx>
      <c:valAx>
        <c:axId val="462958904"/>
        <c:scaling>
          <c:orientation val="minMax"/>
        </c:scaling>
        <c:delete val="1"/>
        <c:axPos val="t"/>
        <c:numFmt formatCode="#\ ##0\ &quot;kr&quot;" sourceLinked="1"/>
        <c:majorTickMark val="none"/>
        <c:minorTickMark val="none"/>
        <c:tickLblPos val="nextTo"/>
        <c:crossAx val="4629631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16565</xdr:colOff>
      <xdr:row>0</xdr:row>
      <xdr:rowOff>103536</xdr:rowOff>
    </xdr:from>
    <xdr:to>
      <xdr:col>10</xdr:col>
      <xdr:colOff>16565</xdr:colOff>
      <xdr:row>2</xdr:row>
      <xdr:rowOff>894111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32522" y="103536"/>
          <a:ext cx="10253869" cy="1146727"/>
        </a:xfrm>
        <a:prstGeom prst="rect">
          <a:avLst/>
        </a:prstGeom>
        <a:solidFill>
          <a:schemeClr val="accent1">
            <a:lumMod val="40000"/>
            <a:lumOff val="60000"/>
          </a:schemeClr>
        </a:solidFill>
        <a:ln w="158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800">
              <a:solidFill>
                <a:schemeClr val="bg1"/>
              </a:solidFill>
              <a:latin typeface="+mj-lt"/>
            </a:rPr>
            <a:t>Bryllupsbudget</a:t>
          </a:r>
        </a:p>
      </xdr:txBody>
    </xdr:sp>
    <xdr:clientData/>
  </xdr:twoCellAnchor>
  <xdr:twoCellAnchor>
    <xdr:from>
      <xdr:col>5</xdr:col>
      <xdr:colOff>314738</xdr:colOff>
      <xdr:row>6</xdr:row>
      <xdr:rowOff>33131</xdr:rowOff>
    </xdr:from>
    <xdr:to>
      <xdr:col>11</xdr:col>
      <xdr:colOff>618435</xdr:colOff>
      <xdr:row>17</xdr:row>
      <xdr:rowOff>0</xdr:rowOff>
    </xdr:to>
    <xdr:graphicFrame macro="">
      <xdr:nvGraphicFramePr>
        <xdr:cNvPr id="3" name="Chart 2" descr="Chart summarizing Actual Expenses sorted in descending order">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375478</xdr:colOff>
      <xdr:row>2</xdr:row>
      <xdr:rowOff>11043</xdr:rowOff>
    </xdr:from>
    <xdr:to>
      <xdr:col>1</xdr:col>
      <xdr:colOff>2153478</xdr:colOff>
      <xdr:row>2</xdr:row>
      <xdr:rowOff>637788</xdr:rowOff>
    </xdr:to>
    <xdr:pic>
      <xdr:nvPicPr>
        <xdr:cNvPr id="5" name="Bildobjekt 4">
          <a:extLst>
            <a:ext uri="{FF2B5EF4-FFF2-40B4-BE49-F238E27FC236}">
              <a16:creationId xmlns:a16="http://schemas.microsoft.com/office/drawing/2014/main" id="{212909B2-11FA-20AC-4FCC-CC0487F721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8000" y="353391"/>
          <a:ext cx="1778000" cy="6267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Summary" displayName="TBL_Summary" ref="B6:E17" totalsRowCount="1" headerRowDxfId="118" dataDxfId="117" totalsRowDxfId="116">
  <tableColumns count="4">
    <tableColumn id="1" xr3:uid="{00000000-0010-0000-0000-000001000000}" name="Oversigt" totalsRowLabel="Total budget" dataDxfId="115" totalsRowDxfId="114"/>
    <tableColumn id="2" xr3:uid="{00000000-0010-0000-0000-000002000000}" name="Anslået" totalsRowFunction="sum" dataDxfId="113" totalsRowDxfId="112"/>
    <tableColumn id="3" xr3:uid="{00000000-0010-0000-0000-000003000000}" name="Faktisk" totalsRowFunction="sum" dataDxfId="111" totalsRowDxfId="110"/>
    <tableColumn id="4" xr3:uid="{00000000-0010-0000-0000-000004000000}" name="Over/Under" totalsRowFunction="count" totalsRowDxfId="109"/>
  </tableColumns>
  <tableStyleInfo name="TableStyleLight4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BL_Stationery" displayName="TBL_Stationery" ref="G48:J56" totalsRowCount="1" headerRowDxfId="24" dataDxfId="23" totalsRowDxfId="22">
  <tableColumns count="4">
    <tableColumn id="1" xr3:uid="{00000000-0010-0000-0900-000001000000}" name="Tryksager" totalsRowLabel="Totalt" dataDxfId="21" totalsRowDxfId="20"/>
    <tableColumn id="2" xr3:uid="{00000000-0010-0000-0900-000002000000}" name="Anslået" totalsRowFunction="sum" dataDxfId="19" totalsRowDxfId="18"/>
    <tableColumn id="3" xr3:uid="{00000000-0010-0000-0900-000003000000}" name="Faktisk" totalsRowFunction="sum" dataDxfId="17" totalsRowDxfId="16"/>
    <tableColumn id="4" xr3:uid="{00000000-0010-0000-0900-000004000000}" name="Over/Under" totalsRowFunction="sum" dataDxfId="15" totalsRowDxfId="14">
      <calculatedColumnFormula>H49-I49</calculatedColumnFormula>
    </tableColumn>
  </tableColumns>
  <tableStyleInfo name="TableStyleLight4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BL_Transportation" displayName="TBL_Transportation" ref="G59:J64" totalsRowCount="1" headerRowDxfId="13" dataDxfId="12" totalsRowDxfId="11">
  <tableColumns count="4">
    <tableColumn id="1" xr3:uid="{00000000-0010-0000-0A00-000001000000}" name="Transport" totalsRowLabel="Totalt for transport" totalsRowDxfId="10"/>
    <tableColumn id="2" xr3:uid="{00000000-0010-0000-0A00-000002000000}" name="Anslået" totalsRowFunction="sum" dataDxfId="9" totalsRowDxfId="8"/>
    <tableColumn id="3" xr3:uid="{00000000-0010-0000-0A00-000003000000}" name="Faktisk" totalsRowFunction="sum" dataDxfId="7" totalsRowDxfId="6"/>
    <tableColumn id="4" xr3:uid="{00000000-0010-0000-0A00-000004000000}" name="Over/Under" totalsRowFunction="sum" totalsRowDxfId="5">
      <calculatedColumnFormula>H60-I60</calculatedColumnFormula>
    </tableColumn>
  </tableColumns>
  <tableStyleInfo name="TableStyleLight4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Apparel" displayName="TBL_Apparel" ref="B21:E30" totalsRowCount="1" headerRowDxfId="108" dataDxfId="107" totalsRowDxfId="106">
  <tableColumns count="4">
    <tableColumn id="1" xr3:uid="{00000000-0010-0000-0100-000001000000}" name="Ringer og Antrekk" totalsRowLabel="Totalt" dataDxfId="105" totalsRowDxfId="3"/>
    <tableColumn id="2" xr3:uid="{00000000-0010-0000-0100-000002000000}" name="Anslået" totalsRowFunction="sum" dataDxfId="104" totalsRowDxfId="2"/>
    <tableColumn id="3" xr3:uid="{00000000-0010-0000-0100-000003000000}" name="Faktisk" totalsRowFunction="sum" dataDxfId="103" totalsRowDxfId="1"/>
    <tableColumn id="4" xr3:uid="{00000000-0010-0000-0100-000004000000}" name="Over/Under" totalsRowFunction="sum" dataDxfId="102" totalsRowDxfId="0">
      <calculatedColumnFormula>C22-D22</calculatedColumnFormula>
    </tableColumn>
  </tableColumns>
  <tableStyleInfo name="TableStyleLight4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Gifts" displayName="TBL_Gifts" ref="B33:E36" totalsRowCount="1" headerRowDxfId="101" dataDxfId="100" totalsRowDxfId="99">
  <tableColumns count="4">
    <tableColumn id="1" xr3:uid="{00000000-0010-0000-0200-000001000000}" name="Gaver" totalsRowLabel="Totalt" dataDxfId="98" totalsRowDxfId="97"/>
    <tableColumn id="2" xr3:uid="{00000000-0010-0000-0200-000002000000}" name="Anslået" totalsRowFunction="sum" dataDxfId="96" totalsRowDxfId="95"/>
    <tableColumn id="3" xr3:uid="{00000000-0010-0000-0200-000003000000}" name="Faktisk" totalsRowFunction="sum" dataDxfId="94" totalsRowDxfId="93"/>
    <tableColumn id="4" xr3:uid="{00000000-0010-0000-0200-000004000000}" name="Over/Under" totalsRowFunction="min" dataDxfId="92" totalsRowDxfId="91">
      <calculatedColumnFormula>C34-D34</calculatedColumnFormula>
    </tableColumn>
  </tableColumns>
  <tableStyleInfo name="TableStyleLight4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Music" displayName="TBL_Music" ref="B39:E43" totalsRowCount="1" headerRowDxfId="90" dataDxfId="89" totalsRowDxfId="88">
  <tableColumns count="4">
    <tableColumn id="1" xr3:uid="{00000000-0010-0000-0300-000001000000}" name="Musikk" totalsRowLabel="Totalt" dataDxfId="87" totalsRowDxfId="86"/>
    <tableColumn id="2" xr3:uid="{00000000-0010-0000-0300-000002000000}" name="Anslået" totalsRowFunction="sum" dataDxfId="85" totalsRowDxfId="84"/>
    <tableColumn id="3" xr3:uid="{00000000-0010-0000-0300-000003000000}" name="Faktisk" totalsRowFunction="sum" dataDxfId="83" totalsRowDxfId="82"/>
    <tableColumn id="4" xr3:uid="{00000000-0010-0000-0300-000004000000}" name="Over/Under" totalsRowFunction="sum" dataDxfId="81" totalsRowDxfId="80">
      <calculatedColumnFormula>C40-D40</calculatedColumnFormula>
    </tableColumn>
  </tableColumns>
  <tableStyleInfo name="TableStyleLight4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Reception" displayName="TBL_Reception" ref="B46:E56" totalsRowCount="1" headerRowDxfId="79" dataDxfId="78" totalsRowDxfId="77">
  <tableColumns count="4">
    <tableColumn id="1" xr3:uid="{00000000-0010-0000-0400-000001000000}" name="Fest" totalsRowLabel="Totalt" dataDxfId="76" totalsRowDxfId="75"/>
    <tableColumn id="2" xr3:uid="{00000000-0010-0000-0400-000002000000}" name="Anslået" totalsRowFunction="sum" dataDxfId="74" totalsRowDxfId="73"/>
    <tableColumn id="3" xr3:uid="{00000000-0010-0000-0400-000003000000}" name="Faktisk" totalsRowFunction="sum" dataDxfId="72" totalsRowDxfId="71"/>
    <tableColumn id="4" xr3:uid="{00000000-0010-0000-0400-000004000000}" name="Over/Under" totalsRowFunction="sum" dataDxfId="70" totalsRowDxfId="69">
      <calculatedColumnFormula>C47-D47</calculatedColumnFormula>
    </tableColumn>
  </tableColumns>
  <tableStyleInfo name="TableStyleLight4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BL_OtherExpenses" displayName="TBL_OtherExpenses" ref="B59:E66" totalsRowCount="1" headerRowDxfId="68" dataDxfId="67" totalsRowDxfId="66">
  <tableColumns count="4">
    <tableColumn id="1" xr3:uid="{00000000-0010-0000-0500-000001000000}" name="Øvrige kostnader" totalsRowLabel="Totalt" dataDxfId="65" totalsRowDxfId="64"/>
    <tableColumn id="2" xr3:uid="{00000000-0010-0000-0500-000002000000}" name="Anslået" totalsRowFunction="sum" dataDxfId="63" totalsRowDxfId="62"/>
    <tableColumn id="3" xr3:uid="{00000000-0010-0000-0500-000003000000}" name="Faktisk" totalsRowFunction="sum" dataDxfId="61" totalsRowDxfId="60"/>
    <tableColumn id="4" xr3:uid="{00000000-0010-0000-0500-000004000000}" name="Over/Under" totalsRowFunction="sum" dataDxfId="59" totalsRowDxfId="58">
      <calculatedColumnFormula>C60-D60</calculatedColumnFormula>
    </tableColumn>
  </tableColumns>
  <tableStyleInfo name="TableStyleLight4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BL_Decorations" displayName="TBL_Decorations" ref="G21:J28" totalsRowCount="1" headerRowDxfId="57" dataDxfId="56" totalsRowDxfId="55">
  <tableColumns count="4">
    <tableColumn id="1" xr3:uid="{00000000-0010-0000-0600-000001000000}" name="Dekorationer" totalsRowLabel="Totalt" dataDxfId="54" totalsRowDxfId="53"/>
    <tableColumn id="2" xr3:uid="{00000000-0010-0000-0600-000002000000}" name="Anslået" totalsRowFunction="sum" dataDxfId="52" totalsRowDxfId="51"/>
    <tableColumn id="3" xr3:uid="{00000000-0010-0000-0600-000003000000}" name="Faktisk" totalsRowFunction="sum" dataDxfId="50" totalsRowDxfId="49"/>
    <tableColumn id="4" xr3:uid="{00000000-0010-0000-0600-000004000000}" name="Over/Under" totalsRowFunction="sum" dataDxfId="48" totalsRowDxfId="47">
      <calculatedColumnFormula>H22-I22</calculatedColumnFormula>
    </tableColumn>
  </tableColumns>
  <tableStyleInfo name="TableStyleLight4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BL_Flowers" displayName="TBL_Flowers" ref="G31:J36" totalsRowCount="1" headerRowDxfId="46" dataDxfId="45" totalsRowDxfId="44">
  <tableColumns count="4">
    <tableColumn id="1" xr3:uid="{00000000-0010-0000-0700-000001000000}" name="Blomster" totalsRowLabel="Totalt" dataDxfId="43" totalsRowDxfId="42"/>
    <tableColumn id="2" xr3:uid="{00000000-0010-0000-0700-000002000000}" name="Anslået" totalsRowFunction="sum" dataDxfId="41" totalsRowDxfId="40"/>
    <tableColumn id="3" xr3:uid="{00000000-0010-0000-0700-000003000000}" name="Faktisk" totalsRowFunction="sum" dataDxfId="39" totalsRowDxfId="38"/>
    <tableColumn id="4" xr3:uid="{00000000-0010-0000-0700-000004000000}" name="Over/Under" totalsRowFunction="sum" dataDxfId="37" totalsRowDxfId="36">
      <calculatedColumnFormula>H32-I32</calculatedColumnFormula>
    </tableColumn>
  </tableColumns>
  <tableStyleInfo name="TableStyleLight4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BL_Photography" displayName="TBL_Photography" ref="G39:J45" totalsRowCount="1" headerRowDxfId="35" dataDxfId="34" totalsRowDxfId="33">
  <tableColumns count="4">
    <tableColumn id="1" xr3:uid="{00000000-0010-0000-0800-000001000000}" name="Fotografering" totalsRowLabel="Totalt" dataDxfId="32" totalsRowDxfId="31"/>
    <tableColumn id="2" xr3:uid="{00000000-0010-0000-0800-000002000000}" name="Anslået" totalsRowFunction="sum" dataDxfId="30" totalsRowDxfId="29"/>
    <tableColumn id="3" xr3:uid="{00000000-0010-0000-0800-000003000000}" name="Faktisk" totalsRowFunction="sum" dataDxfId="28" totalsRowDxfId="27"/>
    <tableColumn id="4" xr3:uid="{00000000-0010-0000-0800-000004000000}" name="Over/Under" totalsRowFunction="sum" dataDxfId="26" totalsRowDxfId="25">
      <calculatedColumnFormula>H40-I40</calculatedColumnFormula>
    </tableColumn>
  </tableColumns>
  <tableStyleInfo name="TableStyleLight4 2" showFirstColumn="0" showLastColumn="0" showRowStripes="1" showColumnStripes="0"/>
</table>
</file>

<file path=xl/theme/theme1.xml><?xml version="1.0" encoding="utf-8"?>
<a:theme xmlns:a="http://schemas.openxmlformats.org/drawingml/2006/main" name="Ångor">
  <a:themeElements>
    <a:clrScheme name="Rödviolet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Ångor">
      <a:majorFont>
        <a:latin typeface="Century Gothic" panose="020B050202020202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B050202020202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Ångor">
      <a:fillStyleLst>
        <a:solidFill>
          <a:schemeClr val="phClr"/>
        </a:solidFill>
        <a:gradFill rotWithShape="1">
          <a:gsLst>
            <a:gs pos="0">
              <a:schemeClr val="phClr">
                <a:tint val="69000"/>
                <a:alpha val="100000"/>
                <a:satMod val="109000"/>
                <a:lumMod val="110000"/>
              </a:schemeClr>
            </a:gs>
            <a:gs pos="52000">
              <a:schemeClr val="phClr">
                <a:tint val="74000"/>
                <a:satMod val="100000"/>
                <a:lumMod val="104000"/>
              </a:schemeClr>
            </a:gs>
            <a:gs pos="100000">
              <a:schemeClr val="phClr">
                <a:tint val="78000"/>
                <a:satMod val="100000"/>
                <a:lumMod val="100000"/>
              </a:schemeClr>
            </a:gs>
          </a:gsLst>
          <a:lin ang="5400000" scaled="0"/>
        </a:gradFill>
        <a:gradFill rotWithShape="1">
          <a:gsLst>
            <a:gs pos="0">
              <a:schemeClr val="phClr">
                <a:tint val="96000"/>
                <a:satMod val="100000"/>
                <a:lumMod val="104000"/>
              </a:schemeClr>
            </a:gs>
            <a:gs pos="78000">
              <a:schemeClr val="phClr">
                <a:shade val="100000"/>
                <a:satMod val="110000"/>
                <a:lumMod val="100000"/>
              </a:schemeClr>
            </a:gs>
          </a:gsLst>
          <a:lin ang="5400000" scaled="0"/>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scene3d>
            <a:camera prst="orthographicFront">
              <a:rot lat="0" lon="0" rev="0"/>
            </a:camera>
            <a:lightRig rig="threePt" dir="t"/>
          </a:scene3d>
          <a:sp3d>
            <a:bevelT w="25400" h="12700"/>
          </a:sp3d>
        </a:effectStyle>
        <a:effectStyle>
          <a:effectLst>
            <a:outerShdw blurRad="57150" dist="19050" dir="5400000" algn="ctr" rotWithShape="0">
              <a:srgbClr val="000000">
                <a:alpha val="48000"/>
              </a:srgbClr>
            </a:outerShdw>
          </a:effectLst>
          <a:scene3d>
            <a:camera prst="orthographicFront">
              <a:rot lat="0" lon="0" rev="0"/>
            </a:camera>
            <a:lightRig rig="threePt" dir="t"/>
          </a:scene3d>
          <a:sp3d>
            <a:bevelT w="50800" h="25400"/>
          </a:sp3d>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apor Trail" id="{4FDF2955-7D9C-493C-B9F9-C205151B46CD}" vid="{8F31A783-2159-4870-BC29-2BA7D038EA44}"/>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66"/>
  <sheetViews>
    <sheetView showGridLines="0" tabSelected="1" zoomScale="115" zoomScaleNormal="115" workbookViewId="0">
      <selection activeCell="N39" sqref="N39"/>
    </sheetView>
  </sheetViews>
  <sheetFormatPr baseColWidth="10" defaultColWidth="9.1640625" defaultRowHeight="16" customHeight="1" x14ac:dyDescent="0.15"/>
  <cols>
    <col min="1" max="1" width="1.6640625" style="1" customWidth="1"/>
    <col min="2" max="2" width="28.6640625" style="3" customWidth="1"/>
    <col min="3" max="4" width="15.33203125" style="4" customWidth="1"/>
    <col min="5" max="5" width="15.33203125" style="1" customWidth="1"/>
    <col min="6" max="6" width="4.6640625" style="1" customWidth="1"/>
    <col min="7" max="7" width="28.6640625" style="3" customWidth="1"/>
    <col min="8" max="9" width="15.33203125" style="4" customWidth="1"/>
    <col min="10" max="10" width="15.33203125" style="1" customWidth="1"/>
    <col min="11" max="11" width="1.6640625" style="1" customWidth="1"/>
    <col min="12" max="13" width="9.1640625" style="1"/>
    <col min="14" max="14" width="17.6640625" style="1" bestFit="1" customWidth="1"/>
    <col min="15" max="15" width="10.1640625" style="1" customWidth="1"/>
    <col min="16" max="16" width="9.1640625" style="1"/>
    <col min="17" max="17" width="9.5" style="1" bestFit="1" customWidth="1"/>
    <col min="18" max="16384" width="9.1640625" style="1"/>
  </cols>
  <sheetData>
    <row r="1" spans="2:18" ht="9" customHeight="1" x14ac:dyDescent="0.15">
      <c r="K1" s="1" t="s">
        <v>13</v>
      </c>
    </row>
    <row r="2" spans="2:18" ht="18.75" customHeight="1" x14ac:dyDescent="0.15">
      <c r="B2" s="6"/>
      <c r="C2" s="7"/>
      <c r="D2" s="7"/>
      <c r="E2" s="8"/>
      <c r="F2" s="8"/>
      <c r="G2" s="8"/>
      <c r="H2" s="8"/>
      <c r="I2" s="8"/>
      <c r="J2" s="8"/>
    </row>
    <row r="3" spans="2:18" s="2" customFormat="1" ht="81.75" customHeight="1" x14ac:dyDescent="0.15">
      <c r="B3" s="9"/>
      <c r="C3" s="10"/>
      <c r="D3" s="10"/>
      <c r="E3" s="11"/>
      <c r="F3" s="11"/>
      <c r="G3" s="11"/>
      <c r="H3" s="11"/>
      <c r="I3" s="11"/>
      <c r="J3" s="11"/>
    </row>
    <row r="4" spans="2:18" ht="16" customHeight="1" x14ac:dyDescent="0.15">
      <c r="B4" s="12"/>
      <c r="C4" s="13"/>
      <c r="D4" s="13"/>
    </row>
    <row r="5" spans="2:18" ht="16" customHeight="1" x14ac:dyDescent="0.15">
      <c r="B5" s="12"/>
      <c r="C5" s="13"/>
      <c r="D5" s="13"/>
    </row>
    <row r="6" spans="2:18" ht="16" customHeight="1" x14ac:dyDescent="0.15">
      <c r="B6" s="18" t="s">
        <v>49</v>
      </c>
      <c r="C6" s="19" t="s">
        <v>44</v>
      </c>
      <c r="D6" s="19" t="s">
        <v>19</v>
      </c>
      <c r="E6" s="19" t="s">
        <v>11</v>
      </c>
      <c r="G6" s="21" t="s">
        <v>47</v>
      </c>
      <c r="H6" s="14"/>
      <c r="I6" s="14"/>
      <c r="J6" s="14"/>
      <c r="M6" s="20" t="s">
        <v>14</v>
      </c>
      <c r="N6" s="20" t="s">
        <v>15</v>
      </c>
      <c r="O6" s="20" t="s">
        <v>0</v>
      </c>
      <c r="P6" s="22" t="s">
        <v>1</v>
      </c>
      <c r="Q6" s="20" t="s">
        <v>16</v>
      </c>
      <c r="R6" s="20" t="s">
        <v>17</v>
      </c>
    </row>
    <row r="7" spans="2:18" ht="16" customHeight="1" x14ac:dyDescent="0.15">
      <c r="B7" s="35" t="s">
        <v>23</v>
      </c>
      <c r="C7" s="36">
        <f>VLOOKUP($R7,$M$7:$P$16,3,FALSE)</f>
        <v>6000</v>
      </c>
      <c r="D7" s="36">
        <f>VLOOKUP($R7,$M$7:$P$16,4,FALSE)</f>
        <v>8000</v>
      </c>
      <c r="E7" s="37">
        <f>TBL_Summary[[#This Row],[Anslået]]-TBL_Summary[[#This Row],[Faktisk]]</f>
        <v>-2000</v>
      </c>
      <c r="F7" s="15"/>
      <c r="G7" s="14"/>
      <c r="H7" s="14"/>
      <c r="I7" s="14"/>
      <c r="J7" s="14"/>
      <c r="M7" s="20">
        <f>_xlfn.RANK.EQ(Q7,$Q$7:$Q$16)</f>
        <v>1</v>
      </c>
      <c r="N7" s="18" t="s">
        <v>8</v>
      </c>
      <c r="O7" s="23">
        <f>TBL_Apparel[[#Totals],[Anslået]]</f>
        <v>6000</v>
      </c>
      <c r="P7" s="23">
        <f>TBL_Apparel[[#Totals],[Faktisk]]</f>
        <v>8000</v>
      </c>
      <c r="Q7" s="24">
        <f>P7+ROW(P7)/10000</f>
        <v>8000.0006999999996</v>
      </c>
      <c r="R7" s="20">
        <v>1</v>
      </c>
    </row>
    <row r="8" spans="2:18" ht="16" customHeight="1" x14ac:dyDescent="0.15">
      <c r="B8" s="3" t="s">
        <v>50</v>
      </c>
      <c r="C8" s="30">
        <f t="shared" ref="C8:C16" si="0">VLOOKUP($R8,$M$7:$P$16,3,FALSE)</f>
        <v>5500</v>
      </c>
      <c r="D8" s="30">
        <f t="shared" ref="D8:D16" si="1">VLOOKUP($R8,$M$7:$P$16,4,FALSE)</f>
        <v>5300</v>
      </c>
      <c r="E8" s="4">
        <f>TBL_Summary[[#This Row],[Anslået]]-TBL_Summary[[#This Row],[Faktisk]]</f>
        <v>200</v>
      </c>
      <c r="F8" s="15"/>
      <c r="G8" s="15"/>
      <c r="H8" s="14"/>
      <c r="I8" s="14"/>
      <c r="J8" s="14"/>
      <c r="M8" s="20">
        <f t="shared" ref="M8:M16" si="2">_xlfn.RANK.EQ(Q8,$Q$7:$Q$16)</f>
        <v>4</v>
      </c>
      <c r="N8" s="18" t="s">
        <v>2</v>
      </c>
      <c r="O8" s="23">
        <f>TBL_Decorations[[#Totals],[Anslået]]</f>
        <v>2300</v>
      </c>
      <c r="P8" s="23">
        <f>TBL_Decorations[[#Totals],[Faktisk]]</f>
        <v>2300</v>
      </c>
      <c r="Q8" s="24">
        <f t="shared" ref="Q8:Q16" si="3">P8+ROW(P8)/10000</f>
        <v>2300.0007999999998</v>
      </c>
      <c r="R8" s="20">
        <v>2</v>
      </c>
    </row>
    <row r="9" spans="2:18" ht="16" customHeight="1" x14ac:dyDescent="0.15">
      <c r="B9" s="35" t="s">
        <v>31</v>
      </c>
      <c r="C9" s="36">
        <f t="shared" si="0"/>
        <v>2950</v>
      </c>
      <c r="D9" s="36">
        <f t="shared" si="1"/>
        <v>2950</v>
      </c>
      <c r="E9" s="37">
        <f>TBL_Summary[[#This Row],[Anslået]]-TBL_Summary[[#This Row],[Faktisk]]</f>
        <v>0</v>
      </c>
      <c r="F9" s="15"/>
      <c r="G9" s="15"/>
      <c r="H9" s="14"/>
      <c r="I9" s="14"/>
      <c r="J9" s="14"/>
      <c r="M9" s="20">
        <f t="shared" si="2"/>
        <v>7</v>
      </c>
      <c r="N9" s="18" t="s">
        <v>4</v>
      </c>
      <c r="O9" s="23">
        <f>TBL_Gifts[[#Totals],[Anslået]]</f>
        <v>1200</v>
      </c>
      <c r="P9" s="23">
        <f>TBL_Gifts[[#Totals],[Faktisk]]</f>
        <v>1100</v>
      </c>
      <c r="Q9" s="24">
        <f t="shared" si="3"/>
        <v>1100.0009</v>
      </c>
      <c r="R9" s="20">
        <v>3</v>
      </c>
    </row>
    <row r="10" spans="2:18" ht="16" customHeight="1" x14ac:dyDescent="0.15">
      <c r="B10" s="3" t="s">
        <v>45</v>
      </c>
      <c r="C10" s="30">
        <f t="shared" si="0"/>
        <v>2300</v>
      </c>
      <c r="D10" s="30">
        <f t="shared" si="1"/>
        <v>2300</v>
      </c>
      <c r="E10" s="4">
        <f>TBL_Summary[[#This Row],[Anslået]]-TBL_Summary[[#This Row],[Faktisk]]</f>
        <v>0</v>
      </c>
      <c r="F10" s="15"/>
      <c r="G10" s="15"/>
      <c r="H10" s="14"/>
      <c r="I10" s="14"/>
      <c r="J10" s="14"/>
      <c r="M10" s="20">
        <f t="shared" si="2"/>
        <v>8</v>
      </c>
      <c r="N10" s="18" t="s">
        <v>3</v>
      </c>
      <c r="O10" s="23">
        <f>TBL_Flowers[[#Totals],[Anslået]]</f>
        <v>800</v>
      </c>
      <c r="P10" s="23">
        <f>TBL_Flowers[[#Totals],[Faktisk]]</f>
        <v>800</v>
      </c>
      <c r="Q10" s="24">
        <f t="shared" si="3"/>
        <v>800.00099999999998</v>
      </c>
      <c r="R10" s="20">
        <v>4</v>
      </c>
    </row>
    <row r="11" spans="2:18" ht="16" customHeight="1" x14ac:dyDescent="0.15">
      <c r="B11" s="35" t="s">
        <v>27</v>
      </c>
      <c r="C11" s="36">
        <f t="shared" si="0"/>
        <v>1450</v>
      </c>
      <c r="D11" s="36">
        <f t="shared" si="1"/>
        <v>1400</v>
      </c>
      <c r="E11" s="37">
        <f>TBL_Summary[[#This Row],[Anslået]]-TBL_Summary[[#This Row],[Faktisk]]</f>
        <v>50</v>
      </c>
      <c r="F11" s="15"/>
      <c r="G11" s="15"/>
      <c r="H11" s="14"/>
      <c r="I11" s="14"/>
      <c r="J11" s="14"/>
      <c r="M11" s="20">
        <f t="shared" si="2"/>
        <v>6</v>
      </c>
      <c r="N11" s="18" t="s">
        <v>10</v>
      </c>
      <c r="O11" s="23">
        <f>TBL_Music[[#Totals],[Anslået]]</f>
        <v>1200</v>
      </c>
      <c r="P11" s="23">
        <f>TBL_Music[[#Totals],[Faktisk]]</f>
        <v>1250</v>
      </c>
      <c r="Q11" s="24">
        <f t="shared" si="3"/>
        <v>1250.0011</v>
      </c>
      <c r="R11" s="20">
        <v>5</v>
      </c>
    </row>
    <row r="12" spans="2:18" ht="16" customHeight="1" x14ac:dyDescent="0.15">
      <c r="B12" s="3" t="s">
        <v>46</v>
      </c>
      <c r="C12" s="30">
        <f t="shared" si="0"/>
        <v>1200</v>
      </c>
      <c r="D12" s="30">
        <f t="shared" si="1"/>
        <v>1250</v>
      </c>
      <c r="E12" s="4">
        <f>TBL_Summary[[#This Row],[Anslået]]-TBL_Summary[[#This Row],[Faktisk]]</f>
        <v>-50</v>
      </c>
      <c r="F12" s="15"/>
      <c r="G12" s="15"/>
      <c r="H12" s="14"/>
      <c r="I12" s="14"/>
      <c r="J12" s="14"/>
      <c r="M12" s="20">
        <f t="shared" si="2"/>
        <v>3</v>
      </c>
      <c r="N12" s="18" t="s">
        <v>7</v>
      </c>
      <c r="O12" s="23">
        <f>TBL_Photography[[#Totals],[Anslået]]</f>
        <v>2950</v>
      </c>
      <c r="P12" s="23">
        <f>TBL_Photography[[#Totals],[Faktisk]]</f>
        <v>2950</v>
      </c>
      <c r="Q12" s="24">
        <f t="shared" si="3"/>
        <v>2950.0012000000002</v>
      </c>
      <c r="R12" s="20">
        <v>6</v>
      </c>
    </row>
    <row r="13" spans="2:18" ht="16" customHeight="1" x14ac:dyDescent="0.15">
      <c r="B13" s="35" t="s">
        <v>20</v>
      </c>
      <c r="C13" s="36">
        <f t="shared" si="0"/>
        <v>1200</v>
      </c>
      <c r="D13" s="36">
        <f t="shared" si="1"/>
        <v>1100</v>
      </c>
      <c r="E13" s="37">
        <f>TBL_Summary[[#This Row],[Anslået]]-TBL_Summary[[#This Row],[Faktisk]]</f>
        <v>100</v>
      </c>
      <c r="F13" s="15"/>
      <c r="G13" s="15"/>
      <c r="H13" s="14"/>
      <c r="I13" s="14"/>
      <c r="J13" s="14"/>
      <c r="M13" s="20">
        <f t="shared" si="2"/>
        <v>2</v>
      </c>
      <c r="N13" s="18" t="s">
        <v>6</v>
      </c>
      <c r="O13" s="23">
        <f>TBL_Reception[[#Totals],[Anslået]]</f>
        <v>5500</v>
      </c>
      <c r="P13" s="23">
        <f>TBL_Reception[[#Totals],[Faktisk]]</f>
        <v>5300</v>
      </c>
      <c r="Q13" s="24">
        <f t="shared" si="3"/>
        <v>5300.0012999999999</v>
      </c>
      <c r="R13" s="20">
        <v>7</v>
      </c>
    </row>
    <row r="14" spans="2:18" ht="16" customHeight="1" x14ac:dyDescent="0.15">
      <c r="B14" s="3" t="s">
        <v>29</v>
      </c>
      <c r="C14" s="30">
        <f t="shared" si="0"/>
        <v>800</v>
      </c>
      <c r="D14" s="30">
        <f t="shared" si="1"/>
        <v>800</v>
      </c>
      <c r="E14" s="4">
        <f>TBL_Summary[[#This Row],[Anslået]]-TBL_Summary[[#This Row],[Faktisk]]</f>
        <v>0</v>
      </c>
      <c r="F14" s="15"/>
      <c r="G14" s="15"/>
      <c r="H14" s="14"/>
      <c r="I14" s="14"/>
      <c r="J14" s="14"/>
      <c r="M14" s="20">
        <f t="shared" si="2"/>
        <v>9</v>
      </c>
      <c r="N14" s="18" t="s">
        <v>12</v>
      </c>
      <c r="O14" s="23">
        <f>TBL_Stationery[[#Totals],[Anslået]]</f>
        <v>400</v>
      </c>
      <c r="P14" s="23">
        <f>TBL_Stationery[[#Totals],[Faktisk]]</f>
        <v>400</v>
      </c>
      <c r="Q14" s="24">
        <f t="shared" si="3"/>
        <v>400.00139999999999</v>
      </c>
      <c r="R14" s="20">
        <v>8</v>
      </c>
    </row>
    <row r="15" spans="2:18" ht="16" customHeight="1" x14ac:dyDescent="0.15">
      <c r="B15" s="35" t="s">
        <v>51</v>
      </c>
      <c r="C15" s="36">
        <f t="shared" si="0"/>
        <v>400</v>
      </c>
      <c r="D15" s="36">
        <f t="shared" si="1"/>
        <v>400</v>
      </c>
      <c r="E15" s="37">
        <f>TBL_Summary[[#This Row],[Anslået]]-TBL_Summary[[#This Row],[Faktisk]]</f>
        <v>0</v>
      </c>
      <c r="F15" s="15"/>
      <c r="G15" s="15"/>
      <c r="H15" s="14"/>
      <c r="I15" s="14"/>
      <c r="J15" s="14"/>
      <c r="M15" s="20">
        <f t="shared" si="2"/>
        <v>5</v>
      </c>
      <c r="N15" s="18" t="s">
        <v>5</v>
      </c>
      <c r="O15" s="23">
        <f>TBL_Transportation[[#Totals],[Anslået]]</f>
        <v>1450</v>
      </c>
      <c r="P15" s="23">
        <f>TBL_Transportation[[#Totals],[Faktisk]]</f>
        <v>1400</v>
      </c>
      <c r="Q15" s="24">
        <f t="shared" si="3"/>
        <v>1400.0015000000001</v>
      </c>
      <c r="R15" s="20">
        <v>9</v>
      </c>
    </row>
    <row r="16" spans="2:18" ht="16" customHeight="1" x14ac:dyDescent="0.15">
      <c r="B16" s="3" t="s">
        <v>48</v>
      </c>
      <c r="C16" s="30">
        <f t="shared" si="0"/>
        <v>300</v>
      </c>
      <c r="D16" s="30">
        <f t="shared" si="1"/>
        <v>300</v>
      </c>
      <c r="E16" s="4">
        <f>TBL_Summary[[#This Row],[Anslået]]-TBL_Summary[[#This Row],[Faktisk]]</f>
        <v>0</v>
      </c>
      <c r="F16" s="15"/>
      <c r="G16" s="15"/>
      <c r="H16" s="14"/>
      <c r="I16" s="14"/>
      <c r="J16" s="14"/>
      <c r="M16" s="20">
        <f t="shared" si="2"/>
        <v>10</v>
      </c>
      <c r="N16" s="18" t="s">
        <v>9</v>
      </c>
      <c r="O16" s="23">
        <f>TBL_OtherExpenses[[#Totals],[Anslået]]</f>
        <v>300</v>
      </c>
      <c r="P16" s="23">
        <f>TBL_OtherExpenses[[#Totals],[Faktisk]]</f>
        <v>300</v>
      </c>
      <c r="Q16" s="24">
        <f t="shared" si="3"/>
        <v>300.0016</v>
      </c>
      <c r="R16" s="20">
        <v>10</v>
      </c>
    </row>
    <row r="17" spans="2:16" ht="16" customHeight="1" x14ac:dyDescent="0.15">
      <c r="B17" s="3" t="s">
        <v>52</v>
      </c>
      <c r="C17" s="31">
        <f>SUBTOTAL(109,TBL_Summary[Anslået])</f>
        <v>22100</v>
      </c>
      <c r="D17" s="31">
        <f>SUBTOTAL(109,TBL_Summary[Faktisk])</f>
        <v>23800</v>
      </c>
      <c r="E17" s="4">
        <f>SUBTOTAL(103,TBL_Summary[Over/Under])</f>
        <v>10</v>
      </c>
      <c r="F17" s="15"/>
      <c r="G17" s="15"/>
      <c r="H17" s="14"/>
      <c r="I17" s="14"/>
      <c r="J17" s="14"/>
      <c r="P17" s="5"/>
    </row>
    <row r="18" spans="2:16" ht="24" customHeight="1" x14ac:dyDescent="0.15">
      <c r="B18" s="14"/>
      <c r="C18" s="32"/>
      <c r="D18" s="32"/>
      <c r="E18" s="14"/>
      <c r="F18" s="16"/>
      <c r="N18" s="5"/>
      <c r="O18" s="5"/>
      <c r="P18" s="5"/>
    </row>
    <row r="19" spans="2:16" ht="9.75" customHeight="1" x14ac:dyDescent="0.15">
      <c r="B19" s="25"/>
      <c r="C19" s="33"/>
      <c r="D19" s="33"/>
      <c r="E19" s="25"/>
      <c r="F19" s="26"/>
      <c r="G19" s="27"/>
      <c r="H19" s="28"/>
      <c r="I19" s="28"/>
      <c r="J19" s="29"/>
      <c r="N19" s="5"/>
      <c r="O19" s="5"/>
      <c r="P19" s="5"/>
    </row>
    <row r="20" spans="2:16" ht="16" customHeight="1" x14ac:dyDescent="0.15">
      <c r="B20" s="14"/>
      <c r="C20" s="32"/>
      <c r="D20" s="32"/>
      <c r="E20" s="14"/>
      <c r="F20" s="16"/>
      <c r="N20" s="5"/>
      <c r="O20" s="5"/>
      <c r="P20" s="5"/>
    </row>
    <row r="21" spans="2:16" ht="16" customHeight="1" x14ac:dyDescent="0.15">
      <c r="B21" s="18" t="s">
        <v>18</v>
      </c>
      <c r="C21" s="34" t="s">
        <v>44</v>
      </c>
      <c r="D21" s="34" t="s">
        <v>19</v>
      </c>
      <c r="E21" s="20" t="s">
        <v>11</v>
      </c>
      <c r="G21" s="18" t="s">
        <v>45</v>
      </c>
      <c r="H21" s="34" t="s">
        <v>44</v>
      </c>
      <c r="I21" s="34" t="s">
        <v>19</v>
      </c>
      <c r="J21" s="20" t="s">
        <v>11</v>
      </c>
      <c r="N21" s="5"/>
      <c r="O21" s="5"/>
      <c r="P21" s="5"/>
    </row>
    <row r="22" spans="2:16" ht="16" customHeight="1" x14ac:dyDescent="0.15">
      <c r="B22" s="35" t="s">
        <v>40</v>
      </c>
      <c r="C22" s="38">
        <v>6000</v>
      </c>
      <c r="D22" s="38">
        <v>8000</v>
      </c>
      <c r="E22" s="39">
        <f>C22-D22</f>
        <v>-2000</v>
      </c>
      <c r="G22" s="35" t="s">
        <v>61</v>
      </c>
      <c r="H22" s="38">
        <v>1800</v>
      </c>
      <c r="I22" s="38">
        <v>1800</v>
      </c>
      <c r="J22" s="39">
        <f>H22-I22</f>
        <v>0</v>
      </c>
      <c r="N22" s="5"/>
      <c r="O22" s="5"/>
      <c r="P22" s="5"/>
    </row>
    <row r="23" spans="2:16" ht="16" customHeight="1" x14ac:dyDescent="0.15">
      <c r="B23" s="3" t="s">
        <v>53</v>
      </c>
      <c r="C23" s="31">
        <v>0</v>
      </c>
      <c r="D23" s="31">
        <v>0</v>
      </c>
      <c r="E23" s="17">
        <f t="shared" ref="E23:E29" si="4">C23-D23</f>
        <v>0</v>
      </c>
      <c r="G23" s="3" t="s">
        <v>73</v>
      </c>
      <c r="H23" s="31">
        <v>500</v>
      </c>
      <c r="I23" s="31">
        <v>500</v>
      </c>
      <c r="J23" s="17">
        <f t="shared" ref="J23:J27" si="5">H23-I23</f>
        <v>0</v>
      </c>
      <c r="N23" s="5"/>
      <c r="O23" s="5"/>
      <c r="P23" s="5"/>
    </row>
    <row r="24" spans="2:16" ht="16" customHeight="1" x14ac:dyDescent="0.15">
      <c r="B24" s="35" t="s">
        <v>54</v>
      </c>
      <c r="C24" s="38">
        <v>0</v>
      </c>
      <c r="D24" s="38">
        <v>0</v>
      </c>
      <c r="E24" s="39">
        <f t="shared" si="4"/>
        <v>0</v>
      </c>
      <c r="G24" s="35" t="s">
        <v>28</v>
      </c>
      <c r="H24" s="38">
        <v>0</v>
      </c>
      <c r="I24" s="38">
        <v>0</v>
      </c>
      <c r="J24" s="39">
        <f t="shared" si="5"/>
        <v>0</v>
      </c>
      <c r="N24" s="5"/>
      <c r="O24" s="5"/>
      <c r="P24" s="5"/>
    </row>
    <row r="25" spans="2:16" ht="16" customHeight="1" x14ac:dyDescent="0.15">
      <c r="B25" s="3" t="s">
        <v>41</v>
      </c>
      <c r="C25" s="31">
        <v>0</v>
      </c>
      <c r="D25" s="31">
        <v>0</v>
      </c>
      <c r="E25" s="17">
        <f t="shared" si="4"/>
        <v>0</v>
      </c>
      <c r="G25" s="3" t="s">
        <v>74</v>
      </c>
      <c r="H25" s="31">
        <v>0</v>
      </c>
      <c r="I25" s="31">
        <v>0</v>
      </c>
      <c r="J25" s="17">
        <f t="shared" si="5"/>
        <v>0</v>
      </c>
    </row>
    <row r="26" spans="2:16" ht="16" customHeight="1" x14ac:dyDescent="0.15">
      <c r="B26" s="35" t="s">
        <v>43</v>
      </c>
      <c r="C26" s="38">
        <v>0</v>
      </c>
      <c r="D26" s="38">
        <v>0</v>
      </c>
      <c r="E26" s="39">
        <f t="shared" si="4"/>
        <v>0</v>
      </c>
      <c r="G26" s="35" t="s">
        <v>75</v>
      </c>
      <c r="H26" s="38">
        <v>0</v>
      </c>
      <c r="I26" s="38">
        <v>0</v>
      </c>
      <c r="J26" s="39">
        <f t="shared" si="5"/>
        <v>0</v>
      </c>
    </row>
    <row r="27" spans="2:16" ht="16" customHeight="1" x14ac:dyDescent="0.15">
      <c r="B27" s="3" t="s">
        <v>42</v>
      </c>
      <c r="C27" s="31">
        <v>0</v>
      </c>
      <c r="D27" s="31">
        <v>0</v>
      </c>
      <c r="E27" s="17">
        <f t="shared" si="4"/>
        <v>0</v>
      </c>
      <c r="G27" s="3" t="s">
        <v>60</v>
      </c>
      <c r="H27" s="31">
        <v>0</v>
      </c>
      <c r="I27" s="31">
        <v>0</v>
      </c>
      <c r="J27" s="17">
        <f t="shared" si="5"/>
        <v>0</v>
      </c>
    </row>
    <row r="28" spans="2:16" ht="16" customHeight="1" x14ac:dyDescent="0.15">
      <c r="B28" s="35" t="s">
        <v>55</v>
      </c>
      <c r="C28" s="38">
        <v>0</v>
      </c>
      <c r="D28" s="38">
        <v>0</v>
      </c>
      <c r="E28" s="39">
        <f t="shared" si="4"/>
        <v>0</v>
      </c>
      <c r="G28" s="3" t="s">
        <v>56</v>
      </c>
      <c r="H28" s="31">
        <f>SUBTOTAL(109,TBL_Decorations[Anslået])</f>
        <v>2300</v>
      </c>
      <c r="I28" s="31">
        <f>SUBTOTAL(109,TBL_Decorations[Faktisk])</f>
        <v>2300</v>
      </c>
      <c r="J28" s="17">
        <f>SUBTOTAL(109,TBL_Decorations[Over/Under])</f>
        <v>0</v>
      </c>
    </row>
    <row r="29" spans="2:16" ht="16" customHeight="1" x14ac:dyDescent="0.15">
      <c r="B29" s="3" t="s">
        <v>60</v>
      </c>
      <c r="C29" s="31">
        <v>0</v>
      </c>
      <c r="D29" s="31">
        <v>0</v>
      </c>
      <c r="E29" s="17">
        <f t="shared" si="4"/>
        <v>0</v>
      </c>
      <c r="G29" s="40"/>
      <c r="H29" s="41"/>
      <c r="I29" s="41"/>
      <c r="J29" s="40"/>
    </row>
    <row r="30" spans="2:16" ht="16" customHeight="1" x14ac:dyDescent="0.15">
      <c r="B30" s="3" t="s">
        <v>56</v>
      </c>
      <c r="C30" s="31">
        <f>SUBTOTAL(109,TBL_Apparel[Anslået])</f>
        <v>6000</v>
      </c>
      <c r="D30" s="31">
        <f>SUBTOTAL(109,TBL_Apparel[Faktisk])</f>
        <v>8000</v>
      </c>
      <c r="E30" s="17">
        <f>SUBTOTAL(109,TBL_Apparel[Over/Under])</f>
        <v>-2000</v>
      </c>
      <c r="G30" s="40"/>
      <c r="H30" s="41"/>
      <c r="I30" s="41"/>
      <c r="J30" s="40"/>
    </row>
    <row r="31" spans="2:16" ht="16" customHeight="1" x14ac:dyDescent="0.15">
      <c r="B31" s="44"/>
      <c r="C31" s="45"/>
      <c r="D31" s="45"/>
      <c r="E31" s="44"/>
      <c r="G31" s="18" t="s">
        <v>29</v>
      </c>
      <c r="H31" s="34" t="s">
        <v>44</v>
      </c>
      <c r="I31" s="34" t="s">
        <v>19</v>
      </c>
      <c r="J31" s="20" t="s">
        <v>11</v>
      </c>
    </row>
    <row r="32" spans="2:16" ht="16" customHeight="1" x14ac:dyDescent="0.15">
      <c r="B32" s="44"/>
      <c r="C32" s="45"/>
      <c r="D32" s="45"/>
      <c r="E32" s="44"/>
      <c r="G32" s="35" t="s">
        <v>30</v>
      </c>
      <c r="H32" s="38">
        <v>800</v>
      </c>
      <c r="I32" s="38">
        <v>800</v>
      </c>
      <c r="J32" s="39">
        <f t="shared" ref="J32:J35" si="6">H32-I32</f>
        <v>0</v>
      </c>
    </row>
    <row r="33" spans="2:10" ht="16" customHeight="1" x14ac:dyDescent="0.15">
      <c r="B33" s="18" t="s">
        <v>20</v>
      </c>
      <c r="C33" s="34" t="s">
        <v>44</v>
      </c>
      <c r="D33" s="34" t="s">
        <v>19</v>
      </c>
      <c r="E33" s="20" t="s">
        <v>11</v>
      </c>
      <c r="G33" s="3" t="s">
        <v>76</v>
      </c>
      <c r="H33" s="31">
        <v>0</v>
      </c>
      <c r="I33" s="31">
        <v>0</v>
      </c>
      <c r="J33" s="17">
        <f t="shared" si="6"/>
        <v>0</v>
      </c>
    </row>
    <row r="34" spans="2:10" ht="16" customHeight="1" x14ac:dyDescent="0.15">
      <c r="B34" s="35" t="s">
        <v>58</v>
      </c>
      <c r="C34" s="38">
        <v>1200</v>
      </c>
      <c r="D34" s="38">
        <v>1100</v>
      </c>
      <c r="E34" s="39">
        <f t="shared" ref="E34:E35" si="7">C34-D34</f>
        <v>100</v>
      </c>
      <c r="G34" s="35" t="s">
        <v>77</v>
      </c>
      <c r="H34" s="38">
        <v>0</v>
      </c>
      <c r="I34" s="38">
        <v>0</v>
      </c>
      <c r="J34" s="39">
        <f t="shared" si="6"/>
        <v>0</v>
      </c>
    </row>
    <row r="35" spans="2:10" ht="16" customHeight="1" x14ac:dyDescent="0.15">
      <c r="B35" s="3" t="s">
        <v>57</v>
      </c>
      <c r="C35" s="31">
        <v>0</v>
      </c>
      <c r="D35" s="31">
        <v>0</v>
      </c>
      <c r="E35" s="17">
        <f t="shared" si="7"/>
        <v>0</v>
      </c>
      <c r="G35" s="3" t="s">
        <v>78</v>
      </c>
      <c r="H35" s="31">
        <v>0</v>
      </c>
      <c r="I35" s="31">
        <v>0</v>
      </c>
      <c r="J35" s="17">
        <f t="shared" si="6"/>
        <v>0</v>
      </c>
    </row>
    <row r="36" spans="2:10" ht="16" customHeight="1" x14ac:dyDescent="0.15">
      <c r="B36" s="3" t="s">
        <v>56</v>
      </c>
      <c r="C36" s="31">
        <f>SUBTOTAL(109,TBL_Gifts[Anslået])</f>
        <v>1200</v>
      </c>
      <c r="D36" s="31">
        <f>SUBTOTAL(109,TBL_Gifts[Faktisk])</f>
        <v>1100</v>
      </c>
      <c r="E36" s="17">
        <f>SUBTOTAL(105,TBL_Gifts[Over/Under])</f>
        <v>0</v>
      </c>
      <c r="G36" s="3" t="s">
        <v>56</v>
      </c>
      <c r="H36" s="31">
        <f>SUBTOTAL(109,TBL_Flowers[Anslået])</f>
        <v>800</v>
      </c>
      <c r="I36" s="31">
        <f>SUBTOTAL(109,TBL_Flowers[Faktisk])</f>
        <v>800</v>
      </c>
      <c r="J36" s="17">
        <f>SUBTOTAL(109,TBL_Flowers[Over/Under])</f>
        <v>0</v>
      </c>
    </row>
    <row r="37" spans="2:10" ht="16" customHeight="1" x14ac:dyDescent="0.15">
      <c r="B37" s="46"/>
      <c r="C37" s="45"/>
      <c r="D37" s="45"/>
      <c r="E37" s="46"/>
      <c r="G37" s="42"/>
      <c r="H37" s="43"/>
      <c r="I37" s="43"/>
      <c r="J37" s="42"/>
    </row>
    <row r="38" spans="2:10" ht="16" customHeight="1" x14ac:dyDescent="0.15">
      <c r="B38" s="46"/>
      <c r="C38" s="45"/>
      <c r="D38" s="45"/>
      <c r="E38" s="46"/>
      <c r="G38" s="42"/>
      <c r="H38" s="43"/>
      <c r="I38" s="43"/>
      <c r="J38" s="42"/>
    </row>
    <row r="39" spans="2:10" ht="16" customHeight="1" x14ac:dyDescent="0.15">
      <c r="B39" s="18" t="s">
        <v>21</v>
      </c>
      <c r="C39" s="34" t="s">
        <v>44</v>
      </c>
      <c r="D39" s="34" t="s">
        <v>19</v>
      </c>
      <c r="E39" s="20" t="s">
        <v>11</v>
      </c>
      <c r="G39" s="18" t="s">
        <v>31</v>
      </c>
      <c r="H39" s="34" t="s">
        <v>44</v>
      </c>
      <c r="I39" s="34" t="s">
        <v>19</v>
      </c>
      <c r="J39" s="20" t="s">
        <v>11</v>
      </c>
    </row>
    <row r="40" spans="2:10" ht="16" customHeight="1" x14ac:dyDescent="0.15">
      <c r="B40" s="35" t="s">
        <v>59</v>
      </c>
      <c r="C40" s="38">
        <v>1200</v>
      </c>
      <c r="D40" s="38">
        <v>1250</v>
      </c>
      <c r="E40" s="39">
        <f>C40-D40</f>
        <v>-50</v>
      </c>
      <c r="G40" s="35" t="s">
        <v>79</v>
      </c>
      <c r="H40" s="38">
        <v>1200</v>
      </c>
      <c r="I40" s="38">
        <v>1200</v>
      </c>
      <c r="J40" s="39">
        <f>H40-I40</f>
        <v>0</v>
      </c>
    </row>
    <row r="41" spans="2:10" ht="16" customHeight="1" x14ac:dyDescent="0.15">
      <c r="B41" s="3" t="s">
        <v>22</v>
      </c>
      <c r="C41" s="31">
        <v>0</v>
      </c>
      <c r="D41" s="31">
        <v>0</v>
      </c>
      <c r="E41" s="17">
        <f t="shared" ref="E41:E42" si="8">C41-D41</f>
        <v>0</v>
      </c>
      <c r="G41" s="3" t="s">
        <v>80</v>
      </c>
      <c r="H41" s="31">
        <v>800</v>
      </c>
      <c r="I41" s="31">
        <v>800</v>
      </c>
      <c r="J41" s="17">
        <f>H41-I41</f>
        <v>0</v>
      </c>
    </row>
    <row r="42" spans="2:10" ht="16" customHeight="1" x14ac:dyDescent="0.15">
      <c r="B42" s="35" t="s">
        <v>60</v>
      </c>
      <c r="C42" s="38">
        <v>0</v>
      </c>
      <c r="D42" s="38">
        <v>0</v>
      </c>
      <c r="E42" s="39">
        <f t="shared" si="8"/>
        <v>0</v>
      </c>
      <c r="G42" s="35" t="s">
        <v>32</v>
      </c>
      <c r="H42" s="38">
        <v>0</v>
      </c>
      <c r="I42" s="38">
        <v>0</v>
      </c>
      <c r="J42" s="39">
        <f t="shared" ref="J42:J44" si="9">H42-I42</f>
        <v>0</v>
      </c>
    </row>
    <row r="43" spans="2:10" ht="16" customHeight="1" x14ac:dyDescent="0.15">
      <c r="B43" s="3" t="s">
        <v>56</v>
      </c>
      <c r="C43" s="31">
        <f>SUBTOTAL(109,TBL_Music[Anslået])</f>
        <v>1200</v>
      </c>
      <c r="D43" s="31">
        <f>SUBTOTAL(109,TBL_Music[Faktisk])</f>
        <v>1250</v>
      </c>
      <c r="E43" s="17">
        <f>SUBTOTAL(109,TBL_Music[Over/Under])</f>
        <v>-50</v>
      </c>
      <c r="G43" s="3" t="s">
        <v>33</v>
      </c>
      <c r="H43" s="31">
        <v>0</v>
      </c>
      <c r="I43" s="31">
        <v>0</v>
      </c>
      <c r="J43" s="17">
        <f t="shared" si="9"/>
        <v>0</v>
      </c>
    </row>
    <row r="44" spans="2:10" ht="16" customHeight="1" x14ac:dyDescent="0.15">
      <c r="B44" s="44"/>
      <c r="C44" s="45"/>
      <c r="D44" s="45"/>
      <c r="E44" s="44"/>
      <c r="G44" s="35" t="s">
        <v>60</v>
      </c>
      <c r="H44" s="38">
        <v>950</v>
      </c>
      <c r="I44" s="38">
        <v>950</v>
      </c>
      <c r="J44" s="39">
        <f t="shared" si="9"/>
        <v>0</v>
      </c>
    </row>
    <row r="45" spans="2:10" ht="16" customHeight="1" x14ac:dyDescent="0.15">
      <c r="B45" s="44"/>
      <c r="C45" s="45"/>
      <c r="D45" s="45"/>
      <c r="E45" s="44"/>
      <c r="G45" s="3" t="s">
        <v>56</v>
      </c>
      <c r="H45" s="31">
        <f>SUBTOTAL(109,TBL_Photography[Anslået])</f>
        <v>2950</v>
      </c>
      <c r="I45" s="31">
        <f>SUBTOTAL(109,TBL_Photography[Faktisk])</f>
        <v>2950</v>
      </c>
      <c r="J45" s="17">
        <f>SUBTOTAL(109,TBL_Photography[Over/Under])</f>
        <v>0</v>
      </c>
    </row>
    <row r="46" spans="2:10" ht="16" customHeight="1" x14ac:dyDescent="0.15">
      <c r="B46" s="18" t="s">
        <v>23</v>
      </c>
      <c r="C46" s="34" t="s">
        <v>44</v>
      </c>
      <c r="D46" s="34" t="s">
        <v>19</v>
      </c>
      <c r="E46" s="20" t="s">
        <v>11</v>
      </c>
      <c r="G46" s="42"/>
      <c r="H46" s="43"/>
      <c r="I46" s="43"/>
      <c r="J46" s="42"/>
    </row>
    <row r="47" spans="2:10" ht="16" customHeight="1" x14ac:dyDescent="0.15">
      <c r="B47" s="35" t="s">
        <v>62</v>
      </c>
      <c r="C47" s="38">
        <v>5500</v>
      </c>
      <c r="D47" s="38">
        <v>5300</v>
      </c>
      <c r="E47" s="39">
        <f>C47-D47</f>
        <v>200</v>
      </c>
      <c r="G47" s="42"/>
      <c r="H47" s="43"/>
      <c r="I47" s="43"/>
      <c r="J47" s="42"/>
    </row>
    <row r="48" spans="2:10" ht="16" customHeight="1" x14ac:dyDescent="0.15">
      <c r="B48" s="3" t="s">
        <v>63</v>
      </c>
      <c r="C48" s="31">
        <v>0</v>
      </c>
      <c r="D48" s="31">
        <v>0</v>
      </c>
      <c r="E48" s="17">
        <f t="shared" ref="E48:E55" si="10">C48-D48</f>
        <v>0</v>
      </c>
      <c r="G48" s="18" t="s">
        <v>51</v>
      </c>
      <c r="H48" s="34" t="s">
        <v>44</v>
      </c>
      <c r="I48" s="34" t="s">
        <v>19</v>
      </c>
      <c r="J48" s="20" t="s">
        <v>11</v>
      </c>
    </row>
    <row r="49" spans="2:10" ht="16" customHeight="1" x14ac:dyDescent="0.15">
      <c r="B49" s="35" t="s">
        <v>64</v>
      </c>
      <c r="C49" s="38">
        <v>0</v>
      </c>
      <c r="D49" s="38">
        <v>0</v>
      </c>
      <c r="E49" s="39">
        <f t="shared" si="10"/>
        <v>0</v>
      </c>
      <c r="G49" s="35" t="s">
        <v>34</v>
      </c>
      <c r="H49" s="38">
        <v>400</v>
      </c>
      <c r="I49" s="38">
        <v>400</v>
      </c>
      <c r="J49" s="39">
        <f t="shared" ref="J49:J55" si="11">H49-I49</f>
        <v>0</v>
      </c>
    </row>
    <row r="50" spans="2:10" ht="16" customHeight="1" x14ac:dyDescent="0.15">
      <c r="B50" s="3" t="s">
        <v>65</v>
      </c>
      <c r="C50" s="31">
        <v>0</v>
      </c>
      <c r="D50" s="31">
        <v>0</v>
      </c>
      <c r="E50" s="17">
        <f t="shared" si="10"/>
        <v>0</v>
      </c>
      <c r="G50" s="3" t="s">
        <v>81</v>
      </c>
      <c r="H50" s="31">
        <v>0</v>
      </c>
      <c r="I50" s="31">
        <v>0</v>
      </c>
      <c r="J50" s="17">
        <f t="shared" si="11"/>
        <v>0</v>
      </c>
    </row>
    <row r="51" spans="2:10" ht="16" customHeight="1" x14ac:dyDescent="0.15">
      <c r="B51" s="35" t="s">
        <v>66</v>
      </c>
      <c r="C51" s="38">
        <v>0</v>
      </c>
      <c r="D51" s="38">
        <v>0</v>
      </c>
      <c r="E51" s="39">
        <f t="shared" si="10"/>
        <v>0</v>
      </c>
      <c r="G51" s="35" t="s">
        <v>82</v>
      </c>
      <c r="H51" s="38">
        <v>0</v>
      </c>
      <c r="I51" s="38">
        <v>0</v>
      </c>
      <c r="J51" s="39">
        <f t="shared" si="11"/>
        <v>0</v>
      </c>
    </row>
    <row r="52" spans="2:10" ht="16" customHeight="1" x14ac:dyDescent="0.15">
      <c r="B52" s="3" t="s">
        <v>67</v>
      </c>
      <c r="C52" s="31">
        <v>0</v>
      </c>
      <c r="D52" s="31">
        <v>0</v>
      </c>
      <c r="E52" s="17">
        <f t="shared" si="10"/>
        <v>0</v>
      </c>
      <c r="G52" s="3" t="s">
        <v>35</v>
      </c>
      <c r="H52" s="31">
        <v>0</v>
      </c>
      <c r="I52" s="31">
        <v>0</v>
      </c>
      <c r="J52" s="17">
        <f t="shared" si="11"/>
        <v>0</v>
      </c>
    </row>
    <row r="53" spans="2:10" ht="16" customHeight="1" x14ac:dyDescent="0.15">
      <c r="B53" s="35" t="s">
        <v>68</v>
      </c>
      <c r="C53" s="38">
        <v>0</v>
      </c>
      <c r="D53" s="38">
        <v>0</v>
      </c>
      <c r="E53" s="39">
        <f t="shared" si="10"/>
        <v>0</v>
      </c>
      <c r="G53" s="35" t="s">
        <v>36</v>
      </c>
      <c r="H53" s="38">
        <v>0</v>
      </c>
      <c r="I53" s="38">
        <v>0</v>
      </c>
      <c r="J53" s="39">
        <f t="shared" si="11"/>
        <v>0</v>
      </c>
    </row>
    <row r="54" spans="2:10" ht="16" customHeight="1" x14ac:dyDescent="0.15">
      <c r="B54" s="3" t="s">
        <v>24</v>
      </c>
      <c r="C54" s="31">
        <v>0</v>
      </c>
      <c r="D54" s="31">
        <v>0</v>
      </c>
      <c r="E54" s="17">
        <f t="shared" si="10"/>
        <v>0</v>
      </c>
      <c r="G54" s="3" t="s">
        <v>83</v>
      </c>
      <c r="H54" s="31">
        <v>0</v>
      </c>
      <c r="I54" s="31">
        <v>0</v>
      </c>
      <c r="J54" s="17">
        <f t="shared" si="11"/>
        <v>0</v>
      </c>
    </row>
    <row r="55" spans="2:10" ht="16" customHeight="1" x14ac:dyDescent="0.15">
      <c r="B55" s="35" t="s">
        <v>60</v>
      </c>
      <c r="C55" s="38">
        <v>0</v>
      </c>
      <c r="D55" s="38">
        <v>0</v>
      </c>
      <c r="E55" s="39">
        <f t="shared" si="10"/>
        <v>0</v>
      </c>
      <c r="G55" s="35" t="s">
        <v>60</v>
      </c>
      <c r="H55" s="38">
        <v>0</v>
      </c>
      <c r="I55" s="38">
        <v>0</v>
      </c>
      <c r="J55" s="39">
        <f t="shared" si="11"/>
        <v>0</v>
      </c>
    </row>
    <row r="56" spans="2:10" ht="16" customHeight="1" x14ac:dyDescent="0.15">
      <c r="B56" s="3" t="s">
        <v>56</v>
      </c>
      <c r="C56" s="31">
        <f>SUBTOTAL(109,TBL_Reception[Anslået])</f>
        <v>5500</v>
      </c>
      <c r="D56" s="31">
        <f>SUBTOTAL(109,TBL_Reception[Faktisk])</f>
        <v>5300</v>
      </c>
      <c r="E56" s="17">
        <f>SUBTOTAL(109,TBL_Reception[Over/Under])</f>
        <v>200</v>
      </c>
      <c r="G56" s="3" t="s">
        <v>56</v>
      </c>
      <c r="H56" s="31">
        <f>SUBTOTAL(109,TBL_Stationery[Anslået])</f>
        <v>400</v>
      </c>
      <c r="I56" s="31">
        <f>SUBTOTAL(109,TBL_Stationery[Faktisk])</f>
        <v>400</v>
      </c>
      <c r="J56" s="17">
        <f>SUBTOTAL(109,TBL_Stationery[Over/Under])</f>
        <v>0</v>
      </c>
    </row>
    <row r="57" spans="2:10" ht="16" customHeight="1" x14ac:dyDescent="0.15">
      <c r="B57" s="42"/>
      <c r="C57" s="43"/>
      <c r="D57" s="43"/>
      <c r="E57" s="42"/>
      <c r="G57" s="42"/>
      <c r="H57" s="43"/>
      <c r="I57" s="43"/>
      <c r="J57" s="42"/>
    </row>
    <row r="58" spans="2:10" ht="16" customHeight="1" x14ac:dyDescent="0.15">
      <c r="B58" s="42"/>
      <c r="C58" s="43"/>
      <c r="D58" s="43"/>
      <c r="E58" s="42"/>
      <c r="G58" s="42"/>
      <c r="H58" s="43"/>
      <c r="I58" s="43"/>
      <c r="J58" s="42"/>
    </row>
    <row r="59" spans="2:10" ht="16" customHeight="1" x14ac:dyDescent="0.15">
      <c r="B59" s="18" t="s">
        <v>25</v>
      </c>
      <c r="C59" s="34" t="s">
        <v>44</v>
      </c>
      <c r="D59" s="34" t="s">
        <v>19</v>
      </c>
      <c r="E59" s="20" t="s">
        <v>11</v>
      </c>
      <c r="G59" s="18" t="s">
        <v>27</v>
      </c>
      <c r="H59" s="34" t="s">
        <v>44</v>
      </c>
      <c r="I59" s="34" t="s">
        <v>19</v>
      </c>
      <c r="J59" s="20" t="s">
        <v>11</v>
      </c>
    </row>
    <row r="60" spans="2:10" ht="16" customHeight="1" x14ac:dyDescent="0.15">
      <c r="B60" s="35" t="s">
        <v>69</v>
      </c>
      <c r="C60" s="38">
        <v>300</v>
      </c>
      <c r="D60" s="38">
        <v>300</v>
      </c>
      <c r="E60" s="39">
        <f t="shared" ref="E60:E65" si="12">C60-D60</f>
        <v>0</v>
      </c>
      <c r="G60" s="35" t="s">
        <v>84</v>
      </c>
      <c r="H60" s="38">
        <v>900</v>
      </c>
      <c r="I60" s="38">
        <v>900</v>
      </c>
      <c r="J60" s="39">
        <f t="shared" ref="J60:J63" si="13">H60-I60</f>
        <v>0</v>
      </c>
    </row>
    <row r="61" spans="2:10" ht="16" customHeight="1" x14ac:dyDescent="0.15">
      <c r="B61" s="3" t="s">
        <v>70</v>
      </c>
      <c r="C61" s="31">
        <v>0</v>
      </c>
      <c r="D61" s="31">
        <v>0</v>
      </c>
      <c r="E61" s="17">
        <f t="shared" si="12"/>
        <v>0</v>
      </c>
      <c r="G61" s="3" t="s">
        <v>37</v>
      </c>
      <c r="H61" s="31">
        <v>200</v>
      </c>
      <c r="I61" s="31">
        <v>200</v>
      </c>
      <c r="J61" s="17">
        <f t="shared" si="13"/>
        <v>0</v>
      </c>
    </row>
    <row r="62" spans="2:10" ht="16" customHeight="1" x14ac:dyDescent="0.15">
      <c r="B62" s="35" t="s">
        <v>26</v>
      </c>
      <c r="C62" s="38">
        <v>0</v>
      </c>
      <c r="D62" s="38">
        <v>0</v>
      </c>
      <c r="E62" s="39">
        <f t="shared" si="12"/>
        <v>0</v>
      </c>
      <c r="G62" s="35" t="s">
        <v>38</v>
      </c>
      <c r="H62" s="38">
        <v>350</v>
      </c>
      <c r="I62" s="38">
        <v>300</v>
      </c>
      <c r="J62" s="39">
        <f t="shared" si="13"/>
        <v>50</v>
      </c>
    </row>
    <row r="63" spans="2:10" ht="16" customHeight="1" x14ac:dyDescent="0.15">
      <c r="B63" s="3" t="s">
        <v>71</v>
      </c>
      <c r="C63" s="31">
        <v>0</v>
      </c>
      <c r="D63" s="31">
        <v>0</v>
      </c>
      <c r="E63" s="17">
        <f t="shared" si="12"/>
        <v>0</v>
      </c>
      <c r="G63" s="3" t="s">
        <v>60</v>
      </c>
      <c r="H63" s="31">
        <v>0</v>
      </c>
      <c r="I63" s="31">
        <v>0</v>
      </c>
      <c r="J63" s="17">
        <f t="shared" si="13"/>
        <v>0</v>
      </c>
    </row>
    <row r="64" spans="2:10" ht="16" customHeight="1" x14ac:dyDescent="0.15">
      <c r="B64" s="35" t="s">
        <v>72</v>
      </c>
      <c r="C64" s="38">
        <v>0</v>
      </c>
      <c r="D64" s="38">
        <v>0</v>
      </c>
      <c r="E64" s="39">
        <f t="shared" si="12"/>
        <v>0</v>
      </c>
      <c r="G64" s="3" t="s">
        <v>39</v>
      </c>
      <c r="H64" s="31">
        <f>SUBTOTAL(109,TBL_Transportation[Anslået])</f>
        <v>1450</v>
      </c>
      <c r="I64" s="31">
        <f>SUBTOTAL(109,TBL_Transportation[Faktisk])</f>
        <v>1400</v>
      </c>
      <c r="J64" s="17">
        <f>SUBTOTAL(109,TBL_Transportation[Over/Under])</f>
        <v>50</v>
      </c>
    </row>
    <row r="65" spans="2:5" ht="16" customHeight="1" x14ac:dyDescent="0.15">
      <c r="B65" s="3" t="s">
        <v>60</v>
      </c>
      <c r="C65" s="31">
        <v>0</v>
      </c>
      <c r="D65" s="31">
        <v>0</v>
      </c>
      <c r="E65" s="17">
        <f t="shared" si="12"/>
        <v>0</v>
      </c>
    </row>
    <row r="66" spans="2:5" ht="16" customHeight="1" x14ac:dyDescent="0.15">
      <c r="B66" s="3" t="s">
        <v>56</v>
      </c>
      <c r="C66" s="31">
        <f>SUBTOTAL(109,TBL_OtherExpenses[Anslået])</f>
        <v>300</v>
      </c>
      <c r="D66" s="31">
        <f>SUBTOTAL(109,TBL_OtherExpenses[Faktisk])</f>
        <v>300</v>
      </c>
      <c r="E66" s="17">
        <f>SUBTOTAL(109,TBL_OtherExpenses[Over/Under])</f>
        <v>0</v>
      </c>
    </row>
  </sheetData>
  <mergeCells count="8">
    <mergeCell ref="G29:J30"/>
    <mergeCell ref="G37:J38"/>
    <mergeCell ref="G46:J47"/>
    <mergeCell ref="G57:J58"/>
    <mergeCell ref="B31:E32"/>
    <mergeCell ref="B37:E38"/>
    <mergeCell ref="B44:E45"/>
    <mergeCell ref="B57:E58"/>
  </mergeCells>
  <conditionalFormatting sqref="F18:F20">
    <cfRule type="cellIs" dxfId="4" priority="104" stopIfTrue="1" operator="lessThan">
      <formula>0</formula>
    </cfRule>
    <cfRule type="dataBar" priority="105">
      <dataBar showValue="0">
        <cfvo type="num" val="0"/>
        <cfvo type="num" val="$C$31"/>
        <color rgb="FF63C384"/>
      </dataBar>
      <extLst>
        <ext xmlns:x14="http://schemas.microsoft.com/office/spreadsheetml/2009/9/main" uri="{B025F937-C7B1-47D3-B67F-A62EFF666E3E}">
          <x14:id>{56A56D9B-ADBA-4E49-8F2F-0BCE7F0DE643}</x14:id>
        </ext>
      </extLst>
    </cfRule>
  </conditionalFormatting>
  <dataValidations count="5">
    <dataValidation allowBlank="1" showInputMessage="1" showErrorMessage="1" prompt="Chart summarizing Actual Expenses sorted in descending order" sqref="G7" xr:uid="{00000000-0002-0000-0000-000000000000}"/>
    <dataValidation allowBlank="1" showInputMessage="1" showErrorMessage="1" promptTitle="Wedding Budget" prompt="Enter budget details in each expense category table, Each table is individual.  To add rows, highlight the row in the table you wish to insert above or below.  From Home ribbon, click Insert Cells._x000a__x000a_The summary table and chart will automatically update." sqref="A1" xr:uid="{00000000-0002-0000-0000-000001000000}"/>
    <dataValidation allowBlank="1" showInputMessage="1" showErrorMessage="1" prompt="Oplysningerne i denne kolonne i oversigtstabellen beregnes automatisk ud fra oplysningerne i datatabellerne nedenfor." sqref="C6:E6" xr:uid="{00000000-0002-0000-0000-000002000000}"/>
    <dataValidation allowBlank="1" showInputMessage="1" showErrorMessage="1" prompt="Indtast det estimerede og faktiske budget for de forskellige poster" sqref="B59 G21 B21 B33 G31 B39 G48 B46 G39 G59" xr:uid="{00000000-0002-0000-0000-000003000000}"/>
    <dataValidation allowBlank="1" showInputMessage="1" showErrorMessage="1" prompt="Kategorierne på denne liste er knyttet til tabellerne nedenfor.  Opdater oplysningerne i tabellerne nedenfor, så dataene i denne tabel opdateres automatisk.  Formlerne i denne tabel er knyttet til de relaterede tabeller nedenfor." sqref="B6" xr:uid="{08549B67-1452-4EB6-BE6D-1E91DB254F37}"/>
  </dataValidations>
  <printOptions horizontalCentered="1"/>
  <pageMargins left="0.4" right="0.4" top="0.4" bottom="0.4" header="0.3" footer="0.3"/>
  <pageSetup scale="63" orientation="portrait" horizontalDpi="4294967293" r:id="rId1"/>
  <drawing r:id="rId2"/>
  <tableParts count="11">
    <tablePart r:id="rId3"/>
    <tablePart r:id="rId4"/>
    <tablePart r:id="rId5"/>
    <tablePart r:id="rId6"/>
    <tablePart r:id="rId7"/>
    <tablePart r:id="rId8"/>
    <tablePart r:id="rId9"/>
    <tablePart r:id="rId10"/>
    <tablePart r:id="rId11"/>
    <tablePart r:id="rId12"/>
    <tablePart r:id="rId13"/>
  </tableParts>
  <extLst>
    <ext xmlns:x14="http://schemas.microsoft.com/office/spreadsheetml/2009/9/main" uri="{78C0D931-6437-407d-A8EE-F0AAD7539E65}">
      <x14:conditionalFormattings>
        <x14:conditionalFormatting xmlns:xm="http://schemas.microsoft.com/office/excel/2006/main">
          <x14:cfRule type="iconSet" priority="11" id="{4CC6A5D1-EFAC-4E40-8B30-4A94482B6E71}">
            <x14:iconSet iconSet="3Triangles" showValue="0">
              <x14:cfvo type="percent">
                <xm:f>0</xm:f>
              </x14:cfvo>
              <x14:cfvo type="num">
                <xm:f>0</xm:f>
              </x14:cfvo>
              <x14:cfvo type="num">
                <xm:f>0</xm:f>
              </x14:cfvo>
            </x14:iconSet>
          </x14:cfRule>
          <xm:sqref>E7:E16</xm:sqref>
        </x14:conditionalFormatting>
        <x14:conditionalFormatting xmlns:xm="http://schemas.microsoft.com/office/excel/2006/main">
          <x14:cfRule type="iconSet" priority="10" id="{EBC79A71-83EC-4FAE-9743-CE727B21F6A7}">
            <x14:iconSet iconSet="3Triangles" showValue="0">
              <x14:cfvo type="percent">
                <xm:f>0</xm:f>
              </x14:cfvo>
              <x14:cfvo type="num">
                <xm:f>0</xm:f>
              </x14:cfvo>
              <x14:cfvo type="num">
                <xm:f>0</xm:f>
              </x14:cfvo>
            </x14:iconSet>
          </x14:cfRule>
          <xm:sqref>E17</xm:sqref>
        </x14:conditionalFormatting>
        <x14:conditionalFormatting xmlns:xm="http://schemas.microsoft.com/office/excel/2006/main">
          <x14:cfRule type="iconSet" priority="102" id="{93E62DF1-BEFA-4A12-B5B7-741464A90E8B}">
            <x14:iconSet iconSet="3Triangles" showValue="0">
              <x14:cfvo type="percent">
                <xm:f>0</xm:f>
              </x14:cfvo>
              <x14:cfvo type="num">
                <xm:f>0</xm:f>
              </x14:cfvo>
              <x14:cfvo type="num">
                <xm:f>0</xm:f>
              </x14:cfvo>
            </x14:iconSet>
          </x14:cfRule>
          <xm:sqref>E22:E29</xm:sqref>
        </x14:conditionalFormatting>
        <x14:conditionalFormatting xmlns:xm="http://schemas.microsoft.com/office/excel/2006/main">
          <x14:cfRule type="iconSet" priority="12" id="{9668F66A-3DD4-49C0-B0B9-27D0A2E19A41}">
            <x14:iconSet iconSet="3Triangles" showValue="0">
              <x14:cfvo type="percent">
                <xm:f>0</xm:f>
              </x14:cfvo>
              <x14:cfvo type="num">
                <xm:f>0</xm:f>
              </x14:cfvo>
              <x14:cfvo type="num">
                <xm:f>0</xm:f>
              </x14:cfvo>
            </x14:iconSet>
          </x14:cfRule>
          <xm:sqref>E30</xm:sqref>
        </x14:conditionalFormatting>
        <x14:conditionalFormatting xmlns:xm="http://schemas.microsoft.com/office/excel/2006/main">
          <x14:cfRule type="iconSet" priority="109" id="{CCD442D1-AC58-45CA-9873-EFF45629EF9B}">
            <x14:iconSet iconSet="3Triangles" showValue="0">
              <x14:cfvo type="percent">
                <xm:f>0</xm:f>
              </x14:cfvo>
              <x14:cfvo type="num">
                <xm:f>0</xm:f>
              </x14:cfvo>
              <x14:cfvo type="num">
                <xm:f>0</xm:f>
              </x14:cfvo>
            </x14:iconSet>
          </x14:cfRule>
          <xm:sqref>E34:E35</xm:sqref>
        </x14:conditionalFormatting>
        <x14:conditionalFormatting xmlns:xm="http://schemas.microsoft.com/office/excel/2006/main">
          <x14:cfRule type="iconSet" priority="9" id="{40DBA73E-2703-46F1-AE29-19B0F33290A6}">
            <x14:iconSet iconSet="3Triangles" showValue="0">
              <x14:cfvo type="percent">
                <xm:f>0</xm:f>
              </x14:cfvo>
              <x14:cfvo type="num">
                <xm:f>0</xm:f>
              </x14:cfvo>
              <x14:cfvo type="num">
                <xm:f>0</xm:f>
              </x14:cfvo>
            </x14:iconSet>
          </x14:cfRule>
          <xm:sqref>E36</xm:sqref>
        </x14:conditionalFormatting>
        <x14:conditionalFormatting xmlns:xm="http://schemas.microsoft.com/office/excel/2006/main">
          <x14:cfRule type="iconSet" priority="69" id="{862CF378-6B27-4C50-9B2B-2C8D8AE532D1}">
            <x14:iconSet iconSet="3Triangles" showValue="0">
              <x14:cfvo type="percent">
                <xm:f>0</xm:f>
              </x14:cfvo>
              <x14:cfvo type="num">
                <xm:f>0</xm:f>
              </x14:cfvo>
              <x14:cfvo type="num">
                <xm:f>0</xm:f>
              </x14:cfvo>
            </x14:iconSet>
          </x14:cfRule>
          <xm:sqref>E40:E42</xm:sqref>
        </x14:conditionalFormatting>
        <x14:conditionalFormatting xmlns:xm="http://schemas.microsoft.com/office/excel/2006/main">
          <x14:cfRule type="iconSet" priority="8" id="{255D24A1-A9FB-4737-9428-DF81279863A5}">
            <x14:iconSet iconSet="3Triangles" showValue="0">
              <x14:cfvo type="percent">
                <xm:f>0</xm:f>
              </x14:cfvo>
              <x14:cfvo type="num">
                <xm:f>0</xm:f>
              </x14:cfvo>
              <x14:cfvo type="num">
                <xm:f>0</xm:f>
              </x14:cfvo>
            </x14:iconSet>
          </x14:cfRule>
          <xm:sqref>E43</xm:sqref>
        </x14:conditionalFormatting>
        <x14:conditionalFormatting xmlns:xm="http://schemas.microsoft.com/office/excel/2006/main">
          <x14:cfRule type="iconSet" priority="67" id="{D855BA34-A9EB-423C-8435-6B1D15C2A9A5}">
            <x14:iconSet iconSet="3Triangles" showValue="0">
              <x14:cfvo type="percent">
                <xm:f>0</xm:f>
              </x14:cfvo>
              <x14:cfvo type="num">
                <xm:f>0</xm:f>
              </x14:cfvo>
              <x14:cfvo type="num">
                <xm:f>0</xm:f>
              </x14:cfvo>
            </x14:iconSet>
          </x14:cfRule>
          <xm:sqref>E47:E55</xm:sqref>
        </x14:conditionalFormatting>
        <x14:conditionalFormatting xmlns:xm="http://schemas.microsoft.com/office/excel/2006/main">
          <x14:cfRule type="iconSet" priority="7" id="{125B4FBF-E999-46A3-89E8-A9487A2995F7}">
            <x14:iconSet iconSet="3Triangles" showValue="0">
              <x14:cfvo type="percent">
                <xm:f>0</xm:f>
              </x14:cfvo>
              <x14:cfvo type="num">
                <xm:f>0</xm:f>
              </x14:cfvo>
              <x14:cfvo type="num">
                <xm:f>0</xm:f>
              </x14:cfvo>
            </x14:iconSet>
          </x14:cfRule>
          <xm:sqref>E56</xm:sqref>
        </x14:conditionalFormatting>
        <x14:conditionalFormatting xmlns:xm="http://schemas.microsoft.com/office/excel/2006/main">
          <x14:cfRule type="iconSet" priority="110" id="{29938B0E-FA03-4D9C-B6DE-2054DCFDBE47}">
            <x14:iconSet iconSet="3Triangles" showValue="0">
              <x14:cfvo type="percent">
                <xm:f>0</xm:f>
              </x14:cfvo>
              <x14:cfvo type="num">
                <xm:f>0</xm:f>
              </x14:cfvo>
              <x14:cfvo type="num">
                <xm:f>0</xm:f>
              </x14:cfvo>
            </x14:iconSet>
          </x14:cfRule>
          <xm:sqref>E60:E65</xm:sqref>
        </x14:conditionalFormatting>
        <x14:conditionalFormatting xmlns:xm="http://schemas.microsoft.com/office/excel/2006/main">
          <x14:cfRule type="iconSet" priority="6" id="{4313688B-BF05-4FFB-A7ED-787961E545D1}">
            <x14:iconSet iconSet="3Triangles" showValue="0">
              <x14:cfvo type="percent">
                <xm:f>0</xm:f>
              </x14:cfvo>
              <x14:cfvo type="num">
                <xm:f>0</xm:f>
              </x14:cfvo>
              <x14:cfvo type="num">
                <xm:f>0</xm:f>
              </x14:cfvo>
            </x14:iconSet>
          </x14:cfRule>
          <xm:sqref>E66</xm:sqref>
        </x14:conditionalFormatting>
        <x14:conditionalFormatting xmlns:xm="http://schemas.microsoft.com/office/excel/2006/main">
          <x14:cfRule type="dataBar" id="{56A56D9B-ADBA-4E49-8F2F-0BCE7F0DE643}">
            <x14:dataBar minLength="0" maxLength="100" gradient="0">
              <x14:cfvo type="num">
                <xm:f>0</xm:f>
              </x14:cfvo>
              <x14:cfvo type="num">
                <xm:f>$C$31</xm:f>
              </x14:cfvo>
              <x14:negativeFillColor rgb="FFFF0000"/>
              <x14:axisColor rgb="FF000000"/>
            </x14:dataBar>
          </x14:cfRule>
          <xm:sqref>F18:F20</xm:sqref>
        </x14:conditionalFormatting>
        <x14:conditionalFormatting xmlns:xm="http://schemas.microsoft.com/office/excel/2006/main">
          <x14:cfRule type="iconSet" priority="72" id="{8289C553-78F6-458F-8984-34B194F51384}">
            <x14:iconSet iconSet="3Triangles" showValue="0">
              <x14:cfvo type="percent">
                <xm:f>0</xm:f>
              </x14:cfvo>
              <x14:cfvo type="num">
                <xm:f>0</xm:f>
              </x14:cfvo>
              <x14:cfvo type="num">
                <xm:f>0</xm:f>
              </x14:cfvo>
            </x14:iconSet>
          </x14:cfRule>
          <xm:sqref>J22:J27</xm:sqref>
        </x14:conditionalFormatting>
        <x14:conditionalFormatting xmlns:xm="http://schemas.microsoft.com/office/excel/2006/main">
          <x14:cfRule type="iconSet" priority="1" id="{5BEC4051-C62A-4AA6-A047-F817AD58564A}">
            <x14:iconSet iconSet="3Triangles" showValue="0">
              <x14:cfvo type="percent">
                <xm:f>0</xm:f>
              </x14:cfvo>
              <x14:cfvo type="num">
                <xm:f>0</xm:f>
              </x14:cfvo>
              <x14:cfvo type="num">
                <xm:f>0</xm:f>
              </x14:cfvo>
            </x14:iconSet>
          </x14:cfRule>
          <xm:sqref>J28</xm:sqref>
        </x14:conditionalFormatting>
        <x14:conditionalFormatting xmlns:xm="http://schemas.microsoft.com/office/excel/2006/main">
          <x14:cfRule type="iconSet" priority="111" id="{6B1E4C7E-93BF-4F2F-8F7D-089A8289CB99}">
            <x14:iconSet iconSet="3Triangles" showValue="0">
              <x14:cfvo type="percent">
                <xm:f>0</xm:f>
              </x14:cfvo>
              <x14:cfvo type="num">
                <xm:f>0</xm:f>
              </x14:cfvo>
              <x14:cfvo type="num">
                <xm:f>0</xm:f>
              </x14:cfvo>
            </x14:iconSet>
          </x14:cfRule>
          <xm:sqref>J32:J35</xm:sqref>
        </x14:conditionalFormatting>
        <x14:conditionalFormatting xmlns:xm="http://schemas.microsoft.com/office/excel/2006/main">
          <x14:cfRule type="iconSet" priority="2" id="{12E4EEB3-6072-472C-A228-F6DF812DB42B}">
            <x14:iconSet iconSet="3Triangles" showValue="0">
              <x14:cfvo type="percent">
                <xm:f>0</xm:f>
              </x14:cfvo>
              <x14:cfvo type="num">
                <xm:f>0</xm:f>
              </x14:cfvo>
              <x14:cfvo type="num">
                <xm:f>0</xm:f>
              </x14:cfvo>
            </x14:iconSet>
          </x14:cfRule>
          <xm:sqref>J36</xm:sqref>
        </x14:conditionalFormatting>
        <x14:conditionalFormatting xmlns:xm="http://schemas.microsoft.com/office/excel/2006/main">
          <x14:cfRule type="iconSet" priority="112" id="{37A49157-F17A-48D4-9676-C0B6D6DED1D8}">
            <x14:iconSet iconSet="3Triangles" showValue="0">
              <x14:cfvo type="percent">
                <xm:f>0</xm:f>
              </x14:cfvo>
              <x14:cfvo type="num">
                <xm:f>0</xm:f>
              </x14:cfvo>
              <x14:cfvo type="num">
                <xm:f>0</xm:f>
              </x14:cfvo>
            </x14:iconSet>
          </x14:cfRule>
          <xm:sqref>J40:J44</xm:sqref>
        </x14:conditionalFormatting>
        <x14:conditionalFormatting xmlns:xm="http://schemas.microsoft.com/office/excel/2006/main">
          <x14:cfRule type="iconSet" priority="3" id="{8A73F708-C00B-43A7-BF19-DD87B07EDF21}">
            <x14:iconSet iconSet="3Triangles" showValue="0">
              <x14:cfvo type="percent">
                <xm:f>0</xm:f>
              </x14:cfvo>
              <x14:cfvo type="num">
                <xm:f>0</xm:f>
              </x14:cfvo>
              <x14:cfvo type="num">
                <xm:f>0</xm:f>
              </x14:cfvo>
            </x14:iconSet>
          </x14:cfRule>
          <xm:sqref>J45</xm:sqref>
        </x14:conditionalFormatting>
        <x14:conditionalFormatting xmlns:xm="http://schemas.microsoft.com/office/excel/2006/main">
          <x14:cfRule type="iconSet" priority="113" id="{F397292B-B08E-4E30-A792-C95EA6D11083}">
            <x14:iconSet iconSet="3Triangles" showValue="0">
              <x14:cfvo type="percent">
                <xm:f>0</xm:f>
              </x14:cfvo>
              <x14:cfvo type="num">
                <xm:f>0</xm:f>
              </x14:cfvo>
              <x14:cfvo type="num">
                <xm:f>0</xm:f>
              </x14:cfvo>
            </x14:iconSet>
          </x14:cfRule>
          <xm:sqref>J49:J55</xm:sqref>
        </x14:conditionalFormatting>
        <x14:conditionalFormatting xmlns:xm="http://schemas.microsoft.com/office/excel/2006/main">
          <x14:cfRule type="iconSet" priority="4" id="{0D4BC08B-471A-470F-AD00-D1AA40250545}">
            <x14:iconSet iconSet="3Triangles" showValue="0">
              <x14:cfvo type="percent">
                <xm:f>0</xm:f>
              </x14:cfvo>
              <x14:cfvo type="num">
                <xm:f>0</xm:f>
              </x14:cfvo>
              <x14:cfvo type="num">
                <xm:f>0</xm:f>
              </x14:cfvo>
            </x14:iconSet>
          </x14:cfRule>
          <xm:sqref>J56</xm:sqref>
        </x14:conditionalFormatting>
        <x14:conditionalFormatting xmlns:xm="http://schemas.microsoft.com/office/excel/2006/main">
          <x14:cfRule type="iconSet" priority="65" id="{719218FB-5594-46F5-B5DC-49F00A416E29}">
            <x14:iconSet iconSet="3Triangles" showValue="0">
              <x14:cfvo type="percent">
                <xm:f>0</xm:f>
              </x14:cfvo>
              <x14:cfvo type="num">
                <xm:f>0</xm:f>
              </x14:cfvo>
              <x14:cfvo type="num">
                <xm:f>0</xm:f>
              </x14:cfvo>
            </x14:iconSet>
          </x14:cfRule>
          <xm:sqref>J60:J63</xm:sqref>
        </x14:conditionalFormatting>
        <x14:conditionalFormatting xmlns:xm="http://schemas.microsoft.com/office/excel/2006/main">
          <x14:cfRule type="iconSet" priority="5" id="{76F43607-6712-48D5-A07E-05D7D2F54430}">
            <x14:iconSet iconSet="3Triangles" showValue="0">
              <x14:cfvo type="percent">
                <xm:f>0</xm:f>
              </x14:cfvo>
              <x14:cfvo type="num">
                <xm:f>0</xm:f>
              </x14:cfvo>
              <x14:cfvo type="num">
                <xm:f>0</xm:f>
              </x14:cfvo>
            </x14:iconSet>
          </x14:cfRule>
          <xm:sqref>J64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5C7AD4-9642-4CA0-9BE9-6FBA7CC3B6BB}">
  <ds:schemaRefs>
    <ds:schemaRef ds:uri="http://schemas.microsoft.com/sharepoint/v3/contenttype/forms"/>
  </ds:schemaRefs>
</ds:datastoreItem>
</file>

<file path=customXml/itemProps2.xml><?xml version="1.0" encoding="utf-8"?>
<ds:datastoreItem xmlns:ds="http://schemas.openxmlformats.org/officeDocument/2006/customXml" ds:itemID="{13B680BC-8D53-400A-BC40-B04A11C7F324}">
  <ds:schemaRefs>
    <ds:schemaRef ds:uri="http://schemas.microsoft.com/office/2006/metadata/properties"/>
    <ds:schemaRef ds:uri="http://schemas.microsoft.com/office/infopath/2007/PartnerControls"/>
    <ds:schemaRef ds:uri="71af3243-3dd4-4a8d-8c0d-dd76da1f02a5"/>
  </ds:schemaRefs>
</ds:datastoreItem>
</file>

<file path=customXml/itemProps3.xml><?xml version="1.0" encoding="utf-8"?>
<ds:datastoreItem xmlns:ds="http://schemas.openxmlformats.org/officeDocument/2006/customXml" ds:itemID="{A483A841-541D-4751-ABE7-2E673DF35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Bryllupsbudsjett</vt:lpstr>
      <vt:lpstr>Bryllupsbudsjett!Utskriftsområde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2019-05-23T20:17:54Z</dcterms:created>
  <dcterms:modified xsi:type="dcterms:W3CDTF">2026-05-06T09:01:11Z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